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Планово-экономический отдел\Для всех\Раскрытие информации\Аэропортовая деятельность\Постановление РФ от 27 ноября 2010 г. № 938\В соответствии с Приказом ФСТ РФ № 159-Т от 19.04.2011г\Форма № 2\"/>
    </mc:Choice>
  </mc:AlternateContent>
  <xr:revisionPtr revIDLastSave="0" documentId="13_ncr:1_{E95A5C43-7F16-4BB8-8172-6795F9F92DB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Форма 2" sheetId="1" r:id="rId1"/>
    <sheet name="2021" sheetId="8" r:id="rId2"/>
    <sheet name="2022" sheetId="9" r:id="rId3"/>
    <sheet name="2023" sheetId="10" r:id="rId4"/>
  </sheets>
  <definedNames>
    <definedName name="OLE_LINK1" localSheetId="0">'Форма 2'!$A$1</definedName>
    <definedName name="_xlnm.Print_Area" localSheetId="1">'2021'!$A$1:$L$56</definedName>
    <definedName name="_xlnm.Print_Area" localSheetId="0">'Форма 2'!$A$1:$F$143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7" i="1"/>
  <c r="F60" i="1"/>
  <c r="F59" i="1"/>
  <c r="F24" i="1"/>
  <c r="F26" i="1"/>
  <c r="F65" i="1"/>
  <c r="F58" i="1"/>
  <c r="F51" i="10" l="1"/>
  <c r="E51" i="10"/>
  <c r="G51" i="10"/>
  <c r="H51" i="10"/>
  <c r="D51" i="10"/>
  <c r="E51" i="9" l="1"/>
  <c r="F51" i="9"/>
  <c r="G51" i="9"/>
  <c r="H51" i="9"/>
  <c r="D51" i="9"/>
  <c r="E51" i="8" l="1"/>
  <c r="F51" i="8"/>
  <c r="G51" i="8"/>
  <c r="H51" i="8"/>
  <c r="D51" i="8"/>
  <c r="B53" i="8"/>
  <c r="B47" i="8" l="1"/>
  <c r="B17" i="8"/>
  <c r="B46" i="8"/>
  <c r="E8" i="1" l="1"/>
  <c r="F8" i="1"/>
  <c r="E15" i="1"/>
  <c r="F15" i="1"/>
  <c r="E22" i="1"/>
  <c r="F22" i="1"/>
  <c r="E31" i="1"/>
  <c r="F31" i="1"/>
  <c r="E38" i="1"/>
  <c r="F38" i="1"/>
  <c r="E44" i="1"/>
  <c r="F44" i="1"/>
  <c r="E51" i="1"/>
  <c r="F51" i="1"/>
  <c r="E55" i="1"/>
  <c r="F55" i="1"/>
  <c r="E62" i="1"/>
  <c r="F62" i="1"/>
  <c r="E29" i="1" l="1"/>
  <c r="E42" i="1"/>
  <c r="F42" i="1"/>
  <c r="F29" i="1"/>
  <c r="E33" i="10" l="1"/>
  <c r="F33" i="10"/>
  <c r="E21" i="10"/>
  <c r="C56" i="10"/>
  <c r="B55" i="10"/>
  <c r="B54" i="10"/>
  <c r="B53" i="10"/>
  <c r="B52" i="10"/>
  <c r="L51" i="10"/>
  <c r="K51" i="10"/>
  <c r="K56" i="10" s="1"/>
  <c r="J51" i="10"/>
  <c r="J56" i="10" s="1"/>
  <c r="I51" i="10"/>
  <c r="I56" i="10" s="1"/>
  <c r="G45" i="10"/>
  <c r="G56" i="10" s="1"/>
  <c r="F45" i="10"/>
  <c r="F56" i="10" s="1"/>
  <c r="E45" i="10"/>
  <c r="E56" i="10" s="1"/>
  <c r="B42" i="10"/>
  <c r="F128" i="1" s="1"/>
  <c r="B40" i="10"/>
  <c r="B34" i="10"/>
  <c r="L56" i="10" l="1"/>
  <c r="F136" i="1"/>
  <c r="G33" i="10"/>
  <c r="F21" i="10"/>
  <c r="G21" i="10"/>
  <c r="B51" i="10"/>
  <c r="B37" i="10" l="1"/>
  <c r="F122" i="1" s="1"/>
  <c r="B48" i="10"/>
  <c r="B49" i="10"/>
  <c r="H39" i="10"/>
  <c r="G39" i="10"/>
  <c r="F39" i="10"/>
  <c r="E39" i="10"/>
  <c r="B36" i="10"/>
  <c r="F121" i="1" s="1"/>
  <c r="F9" i="10"/>
  <c r="G9" i="10"/>
  <c r="E9" i="10"/>
  <c r="G27" i="10"/>
  <c r="E27" i="10"/>
  <c r="B29" i="10"/>
  <c r="F109" i="1" s="1"/>
  <c r="B30" i="10"/>
  <c r="F110" i="1" s="1"/>
  <c r="B31" i="10"/>
  <c r="F111" i="1" s="1"/>
  <c r="G15" i="10"/>
  <c r="F15" i="10"/>
  <c r="E15" i="10"/>
  <c r="B19" i="10"/>
  <c r="F98" i="1" s="1"/>
  <c r="B23" i="10"/>
  <c r="F80" i="1" s="1"/>
  <c r="B11" i="10"/>
  <c r="F73" i="1" s="1"/>
  <c r="B25" i="10"/>
  <c r="F82" i="1" s="1"/>
  <c r="H33" i="10" l="1"/>
  <c r="H9" i="10"/>
  <c r="D21" i="10"/>
  <c r="B22" i="10"/>
  <c r="F79" i="1" s="1"/>
  <c r="B16" i="10"/>
  <c r="D15" i="10"/>
  <c r="D33" i="10"/>
  <c r="B35" i="10"/>
  <c r="F120" i="1" s="1"/>
  <c r="F117" i="1" s="1"/>
  <c r="H21" i="10"/>
  <c r="H15" i="10"/>
  <c r="B28" i="10"/>
  <c r="F27" i="10"/>
  <c r="B43" i="10"/>
  <c r="F129" i="1" s="1"/>
  <c r="B47" i="10"/>
  <c r="B24" i="10"/>
  <c r="F81" i="1" s="1"/>
  <c r="B17" i="10"/>
  <c r="F96" i="1" s="1"/>
  <c r="H27" i="10"/>
  <c r="D45" i="10"/>
  <c r="B46" i="10"/>
  <c r="B41" i="10"/>
  <c r="F127" i="1" s="1"/>
  <c r="D39" i="10"/>
  <c r="B39" i="10" s="1"/>
  <c r="B18" i="10"/>
  <c r="F97" i="1" s="1"/>
  <c r="B12" i="10"/>
  <c r="H45" i="10"/>
  <c r="H56" i="10" s="1"/>
  <c r="B13" i="10"/>
  <c r="F75" i="1" s="1"/>
  <c r="D27" i="10"/>
  <c r="B10" i="10"/>
  <c r="D9" i="10"/>
  <c r="C56" i="9"/>
  <c r="B55" i="9"/>
  <c r="B54" i="9"/>
  <c r="B53" i="9"/>
  <c r="B52" i="9"/>
  <c r="L51" i="9"/>
  <c r="L56" i="9" s="1"/>
  <c r="K51" i="9"/>
  <c r="K56" i="9" s="1"/>
  <c r="J51" i="9"/>
  <c r="J56" i="9" s="1"/>
  <c r="I51" i="9"/>
  <c r="I56" i="9" s="1"/>
  <c r="B49" i="9"/>
  <c r="B48" i="9"/>
  <c r="B47" i="9"/>
  <c r="B46" i="9"/>
  <c r="H45" i="9"/>
  <c r="H56" i="9" s="1"/>
  <c r="G45" i="9"/>
  <c r="G56" i="9" s="1"/>
  <c r="F45" i="9"/>
  <c r="F56" i="9" s="1"/>
  <c r="E45" i="9"/>
  <c r="E56" i="9" s="1"/>
  <c r="D45" i="9"/>
  <c r="D56" i="9" s="1"/>
  <c r="B43" i="9"/>
  <c r="E129" i="1" s="1"/>
  <c r="B42" i="9"/>
  <c r="E128" i="1" s="1"/>
  <c r="B41" i="9"/>
  <c r="E127" i="1" s="1"/>
  <c r="H39" i="9"/>
  <c r="E39" i="9"/>
  <c r="D39" i="9"/>
  <c r="G39" i="9"/>
  <c r="F39" i="9"/>
  <c r="B37" i="9"/>
  <c r="E122" i="1" s="1"/>
  <c r="B36" i="9"/>
  <c r="E121" i="1" s="1"/>
  <c r="B35" i="9"/>
  <c r="E120" i="1" s="1"/>
  <c r="H33" i="9"/>
  <c r="E33" i="9"/>
  <c r="D33" i="9"/>
  <c r="G33" i="9"/>
  <c r="F33" i="9"/>
  <c r="B31" i="9"/>
  <c r="E111" i="1" s="1"/>
  <c r="B30" i="9"/>
  <c r="E110" i="1" s="1"/>
  <c r="B29" i="9"/>
  <c r="E109" i="1" s="1"/>
  <c r="H27" i="9"/>
  <c r="G27" i="9"/>
  <c r="D27" i="9"/>
  <c r="F27" i="9"/>
  <c r="E27" i="9"/>
  <c r="B25" i="9"/>
  <c r="E82" i="1" s="1"/>
  <c r="B24" i="9"/>
  <c r="E81" i="1" s="1"/>
  <c r="B23" i="9"/>
  <c r="E80" i="1" s="1"/>
  <c r="H21" i="9"/>
  <c r="G21" i="9"/>
  <c r="D21" i="9"/>
  <c r="F21" i="9"/>
  <c r="E21" i="9"/>
  <c r="B19" i="9"/>
  <c r="E98" i="1" s="1"/>
  <c r="B18" i="9"/>
  <c r="E97" i="1" s="1"/>
  <c r="B17" i="9"/>
  <c r="E96" i="1" s="1"/>
  <c r="H15" i="9"/>
  <c r="E15" i="9"/>
  <c r="D15" i="9"/>
  <c r="G15" i="9"/>
  <c r="F15" i="9"/>
  <c r="B13" i="9"/>
  <c r="E75" i="1" s="1"/>
  <c r="B12" i="9"/>
  <c r="B11" i="9"/>
  <c r="E73" i="1" s="1"/>
  <c r="H9" i="9"/>
  <c r="E9" i="9"/>
  <c r="D9" i="9"/>
  <c r="G9" i="9"/>
  <c r="F9" i="9"/>
  <c r="E88" i="1" l="1"/>
  <c r="E74" i="1"/>
  <c r="B33" i="10"/>
  <c r="F108" i="1"/>
  <c r="F115" i="1"/>
  <c r="F113" i="1" s="1"/>
  <c r="F102" i="1"/>
  <c r="F100" i="1" s="1"/>
  <c r="F95" i="1"/>
  <c r="F74" i="1"/>
  <c r="F88" i="1"/>
  <c r="F86" i="1"/>
  <c r="F72" i="1"/>
  <c r="E117" i="1"/>
  <c r="B9" i="10"/>
  <c r="B15" i="10"/>
  <c r="D56" i="10"/>
  <c r="B45" i="10"/>
  <c r="B27" i="10"/>
  <c r="F77" i="1"/>
  <c r="B21" i="10"/>
  <c r="B33" i="9"/>
  <c r="B21" i="9"/>
  <c r="B45" i="9"/>
  <c r="E69" i="1" s="1"/>
  <c r="E131" i="1" s="1"/>
  <c r="E137" i="1" s="1"/>
  <c r="E143" i="1" s="1"/>
  <c r="B39" i="9"/>
  <c r="B9" i="9"/>
  <c r="B15" i="9"/>
  <c r="B27" i="9"/>
  <c r="B22" i="9"/>
  <c r="E79" i="1" s="1"/>
  <c r="E77" i="1" s="1"/>
  <c r="B28" i="9"/>
  <c r="B40" i="9"/>
  <c r="E126" i="1" s="1"/>
  <c r="E124" i="1" s="1"/>
  <c r="B10" i="9"/>
  <c r="B16" i="9"/>
  <c r="B34" i="9"/>
  <c r="E119" i="1" s="1"/>
  <c r="B51" i="9"/>
  <c r="F70" i="1" l="1"/>
  <c r="F84" i="1"/>
  <c r="E115" i="1"/>
  <c r="E108" i="1"/>
  <c r="E106" i="1" s="1"/>
  <c r="E95" i="1"/>
  <c r="E102" i="1"/>
  <c r="B56" i="10"/>
  <c r="F69" i="1"/>
  <c r="F131" i="1" s="1"/>
  <c r="F137" i="1" s="1"/>
  <c r="E113" i="1"/>
  <c r="E93" i="1"/>
  <c r="E100" i="1"/>
  <c r="E72" i="1"/>
  <c r="E70" i="1" s="1"/>
  <c r="E86" i="1"/>
  <c r="E84" i="1" s="1"/>
  <c r="B56" i="9"/>
  <c r="E104" i="1" l="1"/>
  <c r="E91" i="1"/>
  <c r="D8" i="1"/>
  <c r="F124" i="1" l="1"/>
  <c r="D84" i="1"/>
  <c r="D44" i="1"/>
  <c r="D31" i="1"/>
  <c r="D22" i="1"/>
  <c r="D15" i="1"/>
  <c r="L51" i="8"/>
  <c r="D136" i="1" s="1"/>
  <c r="K51" i="8"/>
  <c r="J51" i="8"/>
  <c r="I51" i="8"/>
  <c r="B51" i="8" l="1"/>
  <c r="D45" i="8"/>
  <c r="D56" i="8" s="1"/>
  <c r="H27" i="8"/>
  <c r="B22" i="8"/>
  <c r="D79" i="1" s="1"/>
  <c r="F15" i="8"/>
  <c r="G9" i="8"/>
  <c r="D9" i="8"/>
  <c r="F93" i="1"/>
  <c r="F91" i="1" s="1"/>
  <c r="K56" i="8"/>
  <c r="I56" i="8"/>
  <c r="C56" i="8"/>
  <c r="B55" i="8"/>
  <c r="B54" i="8"/>
  <c r="B52" i="8"/>
  <c r="L56" i="8"/>
  <c r="J56" i="8"/>
  <c r="B49" i="8"/>
  <c r="B48" i="8"/>
  <c r="H45" i="8"/>
  <c r="H56" i="8" s="1"/>
  <c r="G45" i="8"/>
  <c r="G56" i="8" s="1"/>
  <c r="F45" i="8"/>
  <c r="F56" i="8" s="1"/>
  <c r="E45" i="8"/>
  <c r="E56" i="8" s="1"/>
  <c r="B43" i="8"/>
  <c r="D129" i="1" s="1"/>
  <c r="B42" i="8"/>
  <c r="D128" i="1" s="1"/>
  <c r="B41" i="8"/>
  <c r="D127" i="1" s="1"/>
  <c r="B40" i="8"/>
  <c r="H39" i="8"/>
  <c r="G39" i="8"/>
  <c r="F39" i="8"/>
  <c r="E39" i="8"/>
  <c r="D39" i="8"/>
  <c r="B37" i="8"/>
  <c r="D122" i="1" s="1"/>
  <c r="B36" i="8"/>
  <c r="D121" i="1" s="1"/>
  <c r="B35" i="8"/>
  <c r="D120" i="1" s="1"/>
  <c r="B34" i="8"/>
  <c r="H33" i="8"/>
  <c r="G33" i="8"/>
  <c r="F33" i="8"/>
  <c r="E33" i="8"/>
  <c r="D33" i="8"/>
  <c r="B31" i="8"/>
  <c r="D111" i="1" s="1"/>
  <c r="B30" i="8"/>
  <c r="D110" i="1" s="1"/>
  <c r="B29" i="8"/>
  <c r="D109" i="1" s="1"/>
  <c r="G27" i="8"/>
  <c r="F27" i="8"/>
  <c r="E27" i="8"/>
  <c r="B25" i="8"/>
  <c r="D82" i="1" s="1"/>
  <c r="B24" i="8"/>
  <c r="D81" i="1" s="1"/>
  <c r="B23" i="8"/>
  <c r="D80" i="1" s="1"/>
  <c r="H21" i="8"/>
  <c r="G21" i="8"/>
  <c r="F21" i="8"/>
  <c r="D21" i="8"/>
  <c r="B19" i="8"/>
  <c r="D98" i="1" s="1"/>
  <c r="B18" i="8"/>
  <c r="D97" i="1" s="1"/>
  <c r="D96" i="1"/>
  <c r="B16" i="8"/>
  <c r="H15" i="8"/>
  <c r="G15" i="8"/>
  <c r="E15" i="8"/>
  <c r="D15" i="8"/>
  <c r="B13" i="8"/>
  <c r="D75" i="1" s="1"/>
  <c r="B12" i="8"/>
  <c r="B11" i="8"/>
  <c r="D73" i="1" s="1"/>
  <c r="H9" i="8"/>
  <c r="F9" i="8"/>
  <c r="E9" i="8"/>
  <c r="D93" i="1" l="1"/>
  <c r="D70" i="1"/>
  <c r="D77" i="1"/>
  <c r="D124" i="1"/>
  <c r="F143" i="1"/>
  <c r="B28" i="8"/>
  <c r="D27" i="8"/>
  <c r="B27" i="8" s="1"/>
  <c r="E21" i="8"/>
  <c r="B21" i="8" s="1"/>
  <c r="B39" i="8"/>
  <c r="B33" i="8"/>
  <c r="B45" i="8"/>
  <c r="B15" i="8"/>
  <c r="B9" i="8"/>
  <c r="B10" i="8"/>
  <c r="F106" i="1"/>
  <c r="F104" i="1" s="1"/>
  <c r="B56" i="8" l="1"/>
  <c r="D69" i="1"/>
  <c r="D131" i="1" s="1"/>
  <c r="D137" i="1" s="1"/>
  <c r="D143" i="1" s="1"/>
  <c r="D117" i="1"/>
  <c r="D106" i="1"/>
  <c r="D113" i="1"/>
  <c r="D100" i="1"/>
  <c r="D91" i="1" s="1"/>
  <c r="D62" i="1"/>
  <c r="D55" i="1"/>
  <c r="D51" i="1"/>
  <c r="D42" i="1" s="1"/>
  <c r="D38" i="1"/>
  <c r="D29" i="1" s="1"/>
  <c r="D104" i="1" l="1"/>
</calcChain>
</file>

<file path=xl/sharedStrings.xml><?xml version="1.0" encoding="utf-8"?>
<sst xmlns="http://schemas.openxmlformats.org/spreadsheetml/2006/main" count="408" uniqueCount="85">
  <si>
    <t xml:space="preserve">Основные показатели финансово-хозяйственной </t>
  </si>
  <si>
    <t>I. Доходы и расходы</t>
  </si>
  <si>
    <t>№ п/п</t>
  </si>
  <si>
    <t>Единица измерения</t>
  </si>
  <si>
    <t>Доходы всего, в том числе по видам регулируемых услуг:</t>
  </si>
  <si>
    <t>тыс. руб.</t>
  </si>
  <si>
    <t>Взлет-посадка</t>
  </si>
  <si>
    <t>в т.ч.</t>
  </si>
  <si>
    <t>- Аэропорт Южно-Сахалинск</t>
  </si>
  <si>
    <t>- филиал Аэропорт Оха</t>
  </si>
  <si>
    <t>- филиал Аэропорт Ноглики</t>
  </si>
  <si>
    <t>Обеспечение авиационной безопасности</t>
  </si>
  <si>
    <t>Стоянка ВС</t>
  </si>
  <si>
    <t>Сбор за предоставление аэровокзального комплекса</t>
  </si>
  <si>
    <t>на внутренних линиях</t>
  </si>
  <si>
    <t>на международных линиях  и при спец.обслуживании</t>
  </si>
  <si>
    <t>Обслуживание пассажиров</t>
  </si>
  <si>
    <t>на международных линиях</t>
  </si>
  <si>
    <t>Обеспечение заправки ВС</t>
  </si>
  <si>
    <t>Хранение авиационного топлива</t>
  </si>
  <si>
    <t>Расходы всего (включая коммерческие и управленческие расходы), в том числе: по видам регулируемых услуг:</t>
  </si>
  <si>
    <t>Сверхнормативная стоянка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</si>
  <si>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</si>
  <si>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</si>
  <si>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</si>
  <si>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</si>
  <si>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</si>
  <si>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</si>
  <si>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</si>
  <si>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</si>
  <si>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</si>
  <si>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</si>
  <si>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</si>
  <si>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</si>
  <si>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</si>
  <si>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</si>
  <si>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</si>
  <si>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</si>
  <si>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</si>
  <si>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затраты на оплату труда</t>
  </si>
  <si>
    <t>амортизация</t>
  </si>
  <si>
    <t>прочие расходы</t>
  </si>
  <si>
    <t>операционные расходы, связанные с оплатой услуг, оказываемых кредитными организациями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</si>
  <si>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</si>
  <si>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</si>
  <si>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</si>
  <si>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</si>
  <si>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</si>
  <si>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</si>
  <si>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</si>
  <si>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</si>
  <si>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 расходы</t>
  </si>
  <si>
    <t>ВСЕГО</t>
  </si>
  <si>
    <t xml:space="preserve">деятельности АО «АЭРОПОРТ ЮЖНО-САХАЛИНСК» в сфере выполнения (оказания) </t>
  </si>
  <si>
    <t>Наименование показателей финансово-хозяйственной деятельности субъекта естественной монополии в сфере услуг аэропортов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</si>
  <si>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</si>
  <si>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</si>
  <si>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</si>
  <si>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</si>
  <si>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</si>
  <si>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</si>
  <si>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</si>
  <si>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</si>
  <si>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</si>
  <si>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</si>
  <si>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</si>
  <si>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</si>
  <si>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</si>
  <si>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</si>
  <si>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10.1</t>
  </si>
  <si>
    <t>расходы, связанные с участием в совместной деятельности</t>
  </si>
  <si>
    <t>материальные затраты</t>
  </si>
  <si>
    <t>налоги и иные обязательные платежи и сборы</t>
  </si>
  <si>
    <t>проценты к уплате по кредитам и займам</t>
  </si>
  <si>
    <t xml:space="preserve">отчисления на соц. нужды
</t>
  </si>
  <si>
    <t xml:space="preserve">прочие расходы по обычным видам деятельности </t>
  </si>
  <si>
    <t xml:space="preserve"> - ОП Аэропорт Шахтерск</t>
  </si>
  <si>
    <t xml:space="preserve"> АО «АЭРОПОРТ ЮЖНО-САХАЛИНСК» за 2021 год</t>
  </si>
  <si>
    <t xml:space="preserve"> АО «АЭРОПОРТ ЮЖНО-САХАЛИНСК» за 2022 год</t>
  </si>
  <si>
    <t>регулируемых работ (услуг) в аэропортах за 2021-2023 г.г.</t>
  </si>
  <si>
    <t>2021 год факт</t>
  </si>
  <si>
    <t>2022 год   ожид.</t>
  </si>
  <si>
    <t>2023 год   план</t>
  </si>
  <si>
    <t xml:space="preserve"> АО «АЭРОПОРТ ЮЖНО-САХАЛИНСК» за 2023 год</t>
  </si>
  <si>
    <t>отчисления на соц.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</si>
</sst>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9" fontId="22" fillId="0" borderId="0" applyFont="0" applyFill="0" applyBorder="0" applyAlignment="0" applyProtection="0"/>
  </cellStyleXfs>
  <cellXfs count="136">
    <xf numFmtId="0" fontId="0" fillId="0" borderId="0" xfId="0"/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0" fillId="2" borderId="0" xfId="0" applyFill="1"/>
    <xf numFmtId="1" fontId="0" fillId="2" borderId="0" xfId="0" applyNumberFormat="1" applyFill="1"/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vertical="top" textRotation="90" wrapText="1"/>
    </xf>
    <xf numFmtId="0" fontId="0" fillId="2" borderId="0" xfId="0" applyFill="1" applyBorder="1" applyAlignment="1">
      <alignment textRotation="90" wrapText="1"/>
    </xf>
    <xf numFmtId="0" fontId="8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1" fontId="0" fillId="2" borderId="0" xfId="0" applyNumberFormat="1" applyFill="1" applyBorder="1"/>
    <xf numFmtId="0" fontId="8" fillId="0" borderId="11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vertical="top" wrapText="1"/>
    </xf>
    <xf numFmtId="0" fontId="13" fillId="0" borderId="0" xfId="0" applyFont="1" applyFill="1"/>
    <xf numFmtId="1" fontId="8" fillId="2" borderId="0" xfId="0" applyNumberFormat="1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3" borderId="0" xfId="0" applyFill="1"/>
    <xf numFmtId="1" fontId="8" fillId="0" borderId="11" xfId="0" applyNumberFormat="1" applyFont="1" applyFill="1" applyBorder="1" applyAlignment="1">
      <alignment horizont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3" borderId="0" xfId="0" applyFill="1" applyBorder="1"/>
    <xf numFmtId="1" fontId="0" fillId="3" borderId="0" xfId="0" applyNumberFormat="1" applyFill="1" applyBorder="1"/>
    <xf numFmtId="0" fontId="0" fillId="3" borderId="0" xfId="0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20" fillId="0" borderId="11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wrapText="1"/>
    </xf>
    <xf numFmtId="1" fontId="20" fillId="0" borderId="11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center" wrapText="1"/>
    </xf>
    <xf numFmtId="1" fontId="0" fillId="0" borderId="0" xfId="0" applyNumberFormat="1" applyFill="1"/>
    <xf numFmtId="0" fontId="4" fillId="0" borderId="9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center" vertical="center" wrapText="1"/>
    </xf>
    <xf numFmtId="9" fontId="4" fillId="0" borderId="6" xfId="2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vertical="top" wrapText="1"/>
    </xf>
    <xf numFmtId="3" fontId="14" fillId="0" borderId="3" xfId="0" applyNumberFormat="1" applyFont="1" applyFill="1" applyBorder="1" applyAlignment="1">
      <alignment vertical="top" wrapText="1"/>
    </xf>
    <xf numFmtId="3" fontId="0" fillId="0" borderId="0" xfId="0" applyNumberFormat="1" applyFill="1"/>
    <xf numFmtId="3" fontId="1" fillId="0" borderId="0" xfId="0" applyNumberFormat="1" applyFont="1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0" applyNumberFormat="1" applyFill="1"/>
    <xf numFmtId="165" fontId="0" fillId="0" borderId="0" xfId="2" applyNumberFormat="1" applyFont="1" applyFill="1"/>
    <xf numFmtId="9" fontId="4" fillId="0" borderId="6" xfId="2" applyNumberFormat="1" applyFont="1" applyFill="1" applyBorder="1" applyAlignment="1">
      <alignment horizontal="center" vertical="center" wrapText="1"/>
    </xf>
    <xf numFmtId="9" fontId="0" fillId="0" borderId="0" xfId="2" applyNumberFormat="1" applyFont="1" applyFill="1"/>
    <xf numFmtId="3" fontId="14" fillId="0" borderId="13" xfId="0" applyNumberFormat="1" applyFont="1" applyFill="1" applyBorder="1" applyAlignment="1">
      <alignment vertical="top" wrapText="1"/>
    </xf>
    <xf numFmtId="3" fontId="21" fillId="0" borderId="9" xfId="0" applyNumberFormat="1" applyFont="1" applyFill="1" applyBorder="1" applyAlignment="1">
      <alignment vertical="top" wrapText="1"/>
    </xf>
    <xf numFmtId="0" fontId="16" fillId="0" borderId="0" xfId="0" applyFont="1" applyFill="1"/>
    <xf numFmtId="0" fontId="8" fillId="2" borderId="0" xfId="0" applyFont="1" applyFill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vertical="top" wrapText="1"/>
    </xf>
    <xf numFmtId="1" fontId="8" fillId="2" borderId="0" xfId="0" applyNumberFormat="1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8" xfId="0" applyFont="1" applyFill="1" applyBorder="1" applyAlignment="1">
      <alignment horizontal="center" textRotation="90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textRotation="90" wrapText="1"/>
    </xf>
    <xf numFmtId="0" fontId="8" fillId="0" borderId="16" xfId="0" applyFont="1" applyFill="1" applyBorder="1" applyAlignment="1">
      <alignment horizontal="center" textRotation="90" wrapText="1"/>
    </xf>
    <xf numFmtId="0" fontId="8" fillId="0" borderId="17" xfId="0" applyFont="1" applyFill="1" applyBorder="1" applyAlignment="1">
      <alignment horizontal="center" textRotation="90" wrapText="1"/>
    </xf>
    <xf numFmtId="0" fontId="8" fillId="0" borderId="7" xfId="0" applyFont="1" applyFill="1" applyBorder="1" applyAlignment="1">
      <alignment horizontal="center" textRotation="90" wrapText="1"/>
    </xf>
    <xf numFmtId="0" fontId="8" fillId="0" borderId="8" xfId="0" applyFont="1" applyFill="1" applyBorder="1" applyAlignment="1">
      <alignment horizontal="center" textRotation="90" wrapText="1"/>
    </xf>
    <xf numFmtId="0" fontId="8" fillId="0" borderId="9" xfId="0" applyFont="1" applyFill="1" applyBorder="1" applyAlignment="1">
      <alignment horizontal="center" textRotation="90" wrapText="1"/>
    </xf>
    <xf numFmtId="0" fontId="17" fillId="0" borderId="0" xfId="0" applyFont="1" applyFill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textRotation="90" wrapText="1"/>
    </xf>
    <xf numFmtId="0" fontId="19" fillId="0" borderId="8" xfId="0" applyFont="1" applyFill="1" applyBorder="1" applyAlignment="1">
      <alignment horizontal="center" textRotation="90" wrapText="1"/>
    </xf>
    <xf numFmtId="0" fontId="19" fillId="0" borderId="9" xfId="0" applyFont="1" applyFill="1" applyBorder="1" applyAlignment="1">
      <alignment horizontal="center" textRotation="90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textRotation="90" wrapText="1"/>
    </xf>
    <xf numFmtId="0" fontId="20" fillId="0" borderId="16" xfId="0" applyFont="1" applyFill="1" applyBorder="1" applyAlignment="1">
      <alignment horizontal="center" textRotation="90" wrapText="1"/>
    </xf>
    <xf numFmtId="0" fontId="20" fillId="0" borderId="17" xfId="0" applyFont="1" applyFill="1" applyBorder="1" applyAlignment="1">
      <alignment horizontal="center" textRotation="90" wrapText="1"/>
    </xf>
    <xf numFmtId="0" fontId="20" fillId="0" borderId="7" xfId="0" applyFont="1" applyFill="1" applyBorder="1" applyAlignment="1">
      <alignment horizontal="center" textRotation="90" wrapText="1"/>
    </xf>
    <xf numFmtId="0" fontId="20" fillId="0" borderId="8" xfId="0" applyFont="1" applyFill="1" applyBorder="1" applyAlignment="1">
      <alignment horizontal="center" textRotation="90" wrapText="1"/>
    </xf>
    <xf numFmtId="0" fontId="20" fillId="0" borderId="9" xfId="0" applyFont="1" applyFill="1" applyBorder="1" applyAlignment="1">
      <alignment horizontal="center" textRotation="90" wrapText="1"/>
    </xf>
    <xf numFmtId="165" fontId="4" fillId="0" borderId="6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7"/>
  <sheetViews>
    <sheetView tabSelected="1" view="pageBreakPreview" zoomScale="110" zoomScaleSheetLayoutView="110" workbookViewId="0">
      <selection activeCell="J10" sqref="J10"/>
    </sheetView>
  </sheetViews>
  <sheetFormatPr defaultColWidth="9.140625" defaultRowHeight="15" x14ac:dyDescent="0.25"/>
  <cols>
    <col min="1" max="1" width="5.5703125" style="15" customWidth="1"/>
    <col min="2" max="2" width="40.85546875" style="15" customWidth="1"/>
    <col min="3" max="3" width="10.85546875" style="15" customWidth="1"/>
    <col min="4" max="4" width="10.5703125" style="49" customWidth="1"/>
    <col min="5" max="5" width="9.28515625" style="15" bestFit="1" customWidth="1"/>
    <col min="6" max="6" width="9.85546875" style="15" bestFit="1" customWidth="1"/>
    <col min="7" max="7" width="9.140625" style="15"/>
    <col min="8" max="8" width="12.28515625" style="15" bestFit="1" customWidth="1"/>
    <col min="9" max="16384" width="9.140625" style="15"/>
  </cols>
  <sheetData>
    <row r="1" spans="1:12" s="7" customFormat="1" x14ac:dyDescent="0.25">
      <c r="A1" s="100" t="s">
        <v>0</v>
      </c>
      <c r="B1" s="100"/>
      <c r="C1" s="100"/>
      <c r="D1" s="100"/>
      <c r="E1" s="100"/>
      <c r="F1" s="100"/>
    </row>
    <row r="2" spans="1:12" s="7" customFormat="1" x14ac:dyDescent="0.25">
      <c r="A2" s="100" t="s">
        <v>53</v>
      </c>
      <c r="B2" s="100"/>
      <c r="C2" s="100"/>
      <c r="D2" s="100"/>
      <c r="E2" s="100"/>
      <c r="F2" s="100"/>
    </row>
    <row r="3" spans="1:12" s="7" customFormat="1" x14ac:dyDescent="0.25">
      <c r="A3" s="100" t="s">
        <v>79</v>
      </c>
      <c r="B3" s="100"/>
      <c r="C3" s="100"/>
      <c r="D3" s="100"/>
      <c r="E3" s="100"/>
      <c r="F3" s="100"/>
    </row>
    <row r="4" spans="1:12" s="7" customFormat="1" ht="15.75" thickBot="1" x14ac:dyDescent="0.3">
      <c r="A4" s="101" t="s">
        <v>1</v>
      </c>
      <c r="B4" s="101"/>
      <c r="C4" s="101"/>
      <c r="D4" s="101"/>
      <c r="E4" s="101"/>
      <c r="F4" s="101"/>
    </row>
    <row r="5" spans="1:12" s="7" customFormat="1" ht="40.5" customHeight="1" x14ac:dyDescent="0.25">
      <c r="A5" s="92" t="s">
        <v>2</v>
      </c>
      <c r="B5" s="94" t="s">
        <v>54</v>
      </c>
      <c r="C5" s="94" t="s">
        <v>3</v>
      </c>
      <c r="D5" s="94" t="s">
        <v>80</v>
      </c>
      <c r="E5" s="94" t="s">
        <v>81</v>
      </c>
      <c r="F5" s="94" t="s">
        <v>82</v>
      </c>
    </row>
    <row r="6" spans="1:12" s="7" customFormat="1" ht="17.25" customHeight="1" thickBot="1" x14ac:dyDescent="0.3">
      <c r="A6" s="93"/>
      <c r="B6" s="95"/>
      <c r="C6" s="95"/>
      <c r="D6" s="95"/>
      <c r="E6" s="95"/>
      <c r="F6" s="95"/>
    </row>
    <row r="7" spans="1:12" s="7" customFormat="1" ht="26.1" customHeight="1" thickBot="1" x14ac:dyDescent="0.3">
      <c r="A7" s="12">
        <v>1</v>
      </c>
      <c r="B7" s="10" t="s">
        <v>4</v>
      </c>
      <c r="C7" s="13" t="s">
        <v>5</v>
      </c>
      <c r="D7" s="51">
        <v>1472885</v>
      </c>
      <c r="E7" s="51">
        <v>1635970</v>
      </c>
      <c r="F7" s="51">
        <v>1725626</v>
      </c>
      <c r="G7" s="79"/>
      <c r="H7" s="79"/>
    </row>
    <row r="8" spans="1:12" ht="17.25" customHeight="1" thickBot="1" x14ac:dyDescent="0.3">
      <c r="A8" s="9" t="s">
        <v>55</v>
      </c>
      <c r="B8" s="10" t="s">
        <v>6</v>
      </c>
      <c r="C8" s="13" t="s">
        <v>5</v>
      </c>
      <c r="D8" s="52">
        <f>SUM(D10:D13)</f>
        <v>454450.81982999999</v>
      </c>
      <c r="E8" s="52">
        <f t="shared" ref="E8:F8" si="0">SUM(E10:E13)</f>
        <v>502268</v>
      </c>
      <c r="F8" s="52">
        <f t="shared" si="0"/>
        <v>532491</v>
      </c>
    </row>
    <row r="9" spans="1:12" ht="12.95" customHeight="1" thickBot="1" x14ac:dyDescent="0.3">
      <c r="A9" s="8"/>
      <c r="B9" s="1" t="s">
        <v>7</v>
      </c>
      <c r="C9" s="2"/>
      <c r="D9" s="53"/>
      <c r="E9" s="53"/>
      <c r="F9" s="53"/>
      <c r="G9" s="54"/>
      <c r="H9" s="54"/>
    </row>
    <row r="10" spans="1:12" ht="12.95" customHeight="1" thickBot="1" x14ac:dyDescent="0.3">
      <c r="A10" s="8"/>
      <c r="B10" s="1" t="s">
        <v>8</v>
      </c>
      <c r="C10" s="2" t="s">
        <v>5</v>
      </c>
      <c r="D10" s="53">
        <v>394231.60940000002</v>
      </c>
      <c r="E10" s="53">
        <v>427719</v>
      </c>
      <c r="F10" s="53">
        <v>453657</v>
      </c>
      <c r="I10" s="16"/>
      <c r="J10" s="16"/>
      <c r="K10" s="16"/>
      <c r="L10" s="16"/>
    </row>
    <row r="11" spans="1:12" s="7" customFormat="1" ht="12.95" customHeight="1" thickBot="1" x14ac:dyDescent="0.3">
      <c r="A11" s="8"/>
      <c r="B11" s="1" t="s">
        <v>9</v>
      </c>
      <c r="C11" s="2" t="s">
        <v>5</v>
      </c>
      <c r="D11" s="53">
        <v>27000.526040000001</v>
      </c>
      <c r="E11" s="53">
        <v>32115</v>
      </c>
      <c r="F11" s="53">
        <v>33437</v>
      </c>
    </row>
    <row r="12" spans="1:12" s="7" customFormat="1" ht="12.95" customHeight="1" thickBot="1" x14ac:dyDescent="0.3">
      <c r="A12" s="8"/>
      <c r="B12" s="1" t="s">
        <v>10</v>
      </c>
      <c r="C12" s="2" t="s">
        <v>5</v>
      </c>
      <c r="D12" s="53">
        <v>28336.467990000001</v>
      </c>
      <c r="E12" s="53">
        <v>37904</v>
      </c>
      <c r="F12" s="53">
        <v>40356</v>
      </c>
    </row>
    <row r="13" spans="1:12" s="7" customFormat="1" ht="12.95" customHeight="1" thickBot="1" x14ac:dyDescent="0.3">
      <c r="A13" s="8"/>
      <c r="B13" s="1" t="s">
        <v>76</v>
      </c>
      <c r="C13" s="2" t="s">
        <v>5</v>
      </c>
      <c r="D13" s="53">
        <v>4882.2164000000002</v>
      </c>
      <c r="E13" s="53">
        <v>4530</v>
      </c>
      <c r="F13" s="53">
        <v>5041</v>
      </c>
    </row>
    <row r="14" spans="1:12" s="7" customFormat="1" ht="12.95" customHeight="1" thickBot="1" x14ac:dyDescent="0.3">
      <c r="A14" s="8"/>
      <c r="B14" s="3"/>
      <c r="C14" s="2"/>
      <c r="D14" s="53"/>
      <c r="E14" s="53"/>
      <c r="F14" s="53"/>
      <c r="I14" s="67"/>
    </row>
    <row r="15" spans="1:12" s="7" customFormat="1" ht="12.95" customHeight="1" thickBot="1" x14ac:dyDescent="0.3">
      <c r="A15" s="9" t="s">
        <v>56</v>
      </c>
      <c r="B15" s="10" t="s">
        <v>11</v>
      </c>
      <c r="C15" s="13" t="s">
        <v>5</v>
      </c>
      <c r="D15" s="52">
        <f>SUM(D17:D20)</f>
        <v>271980.98729999998</v>
      </c>
      <c r="E15" s="52">
        <f t="shared" ref="E15:F15" si="1">SUM(E17:E20)</f>
        <v>300079</v>
      </c>
      <c r="F15" s="52">
        <f t="shared" si="1"/>
        <v>317879</v>
      </c>
    </row>
    <row r="16" spans="1:12" s="7" customFormat="1" ht="12.95" customHeight="1" thickBot="1" x14ac:dyDescent="0.3">
      <c r="A16" s="8"/>
      <c r="B16" s="1" t="s">
        <v>7</v>
      </c>
      <c r="C16" s="2"/>
      <c r="D16" s="53"/>
      <c r="E16" s="53"/>
      <c r="F16" s="53"/>
    </row>
    <row r="17" spans="1:8" s="7" customFormat="1" ht="12.95" customHeight="1" thickBot="1" x14ac:dyDescent="0.3">
      <c r="A17" s="8"/>
      <c r="B17" s="1" t="s">
        <v>8</v>
      </c>
      <c r="C17" s="2" t="s">
        <v>5</v>
      </c>
      <c r="D17" s="53">
        <v>231456.46612999999</v>
      </c>
      <c r="E17" s="53">
        <v>251275</v>
      </c>
      <c r="F17" s="53">
        <v>266743</v>
      </c>
      <c r="H17" s="79"/>
    </row>
    <row r="18" spans="1:8" s="7" customFormat="1" ht="12.95" customHeight="1" thickBot="1" x14ac:dyDescent="0.3">
      <c r="A18" s="8"/>
      <c r="B18" s="1" t="s">
        <v>9</v>
      </c>
      <c r="C18" s="2" t="s">
        <v>5</v>
      </c>
      <c r="D18" s="53">
        <v>17967.662779999999</v>
      </c>
      <c r="E18" s="53">
        <v>21349</v>
      </c>
      <c r="F18" s="53">
        <v>22224</v>
      </c>
    </row>
    <row r="19" spans="1:8" s="7" customFormat="1" ht="12.95" customHeight="1" thickBot="1" x14ac:dyDescent="0.3">
      <c r="A19" s="8"/>
      <c r="B19" s="1" t="s">
        <v>10</v>
      </c>
      <c r="C19" s="2" t="s">
        <v>5</v>
      </c>
      <c r="D19" s="53">
        <v>21159.43131</v>
      </c>
      <c r="E19" s="53">
        <v>26159</v>
      </c>
      <c r="F19" s="53">
        <v>27469</v>
      </c>
    </row>
    <row r="20" spans="1:8" s="7" customFormat="1" ht="12.95" customHeight="1" thickBot="1" x14ac:dyDescent="0.3">
      <c r="A20" s="8"/>
      <c r="B20" s="1" t="s">
        <v>76</v>
      </c>
      <c r="C20" s="2" t="s">
        <v>5</v>
      </c>
      <c r="D20" s="53">
        <v>1397.4270799999999</v>
      </c>
      <c r="E20" s="53">
        <v>1296</v>
      </c>
      <c r="F20" s="53">
        <v>1443</v>
      </c>
    </row>
    <row r="21" spans="1:8" s="7" customFormat="1" ht="12.95" customHeight="1" thickBot="1" x14ac:dyDescent="0.3">
      <c r="A21" s="8"/>
      <c r="B21" s="3"/>
      <c r="C21" s="2"/>
      <c r="D21" s="53"/>
      <c r="E21" s="53"/>
      <c r="F21" s="53"/>
    </row>
    <row r="22" spans="1:8" s="7" customFormat="1" ht="12.95" customHeight="1" thickBot="1" x14ac:dyDescent="0.3">
      <c r="A22" s="9" t="s">
        <v>57</v>
      </c>
      <c r="B22" s="10" t="s">
        <v>12</v>
      </c>
      <c r="C22" s="13" t="s">
        <v>5</v>
      </c>
      <c r="D22" s="52">
        <f>SUM(D24:D27)</f>
        <v>6349.2687499999993</v>
      </c>
      <c r="E22" s="52">
        <f t="shared" ref="E22:F22" si="2">SUM(E24:E27)</f>
        <v>3505</v>
      </c>
      <c r="F22" s="52">
        <f t="shared" si="2"/>
        <v>3425.16</v>
      </c>
    </row>
    <row r="23" spans="1:8" s="7" customFormat="1" ht="12.95" customHeight="1" thickBot="1" x14ac:dyDescent="0.3">
      <c r="A23" s="8"/>
      <c r="B23" s="1" t="s">
        <v>7</v>
      </c>
      <c r="C23" s="2"/>
      <c r="D23" s="53"/>
      <c r="E23" s="53"/>
      <c r="F23" s="53"/>
    </row>
    <row r="24" spans="1:8" s="7" customFormat="1" ht="12.95" customHeight="1" thickBot="1" x14ac:dyDescent="0.3">
      <c r="A24" s="8"/>
      <c r="B24" s="1" t="s">
        <v>8</v>
      </c>
      <c r="C24" s="2" t="s">
        <v>5</v>
      </c>
      <c r="D24" s="53">
        <v>2062.8985600000001</v>
      </c>
      <c r="E24" s="53">
        <v>2201</v>
      </c>
      <c r="F24" s="53">
        <f>E24*1.02</f>
        <v>2245.02</v>
      </c>
    </row>
    <row r="25" spans="1:8" s="7" customFormat="1" ht="12.95" customHeight="1" thickBot="1" x14ac:dyDescent="0.3">
      <c r="A25" s="8"/>
      <c r="B25" s="1" t="s">
        <v>9</v>
      </c>
      <c r="C25" s="2" t="s">
        <v>5</v>
      </c>
      <c r="D25" s="53">
        <v>0</v>
      </c>
      <c r="E25" s="53">
        <v>147</v>
      </c>
      <c r="F25" s="53">
        <v>0</v>
      </c>
    </row>
    <row r="26" spans="1:8" s="7" customFormat="1" ht="12.95" customHeight="1" thickBot="1" x14ac:dyDescent="0.3">
      <c r="A26" s="8"/>
      <c r="B26" s="1" t="s">
        <v>10</v>
      </c>
      <c r="C26" s="2" t="s">
        <v>5</v>
      </c>
      <c r="D26" s="53">
        <v>4286.3701899999996</v>
      </c>
      <c r="E26" s="53">
        <v>1157</v>
      </c>
      <c r="F26" s="53">
        <f>E26*1.02</f>
        <v>1180.1400000000001</v>
      </c>
    </row>
    <row r="27" spans="1:8" s="7" customFormat="1" ht="12.95" customHeight="1" thickBot="1" x14ac:dyDescent="0.3">
      <c r="A27" s="8"/>
      <c r="B27" s="1" t="s">
        <v>76</v>
      </c>
      <c r="C27" s="2" t="s">
        <v>5</v>
      </c>
      <c r="D27" s="53">
        <v>0</v>
      </c>
      <c r="E27" s="53">
        <v>0</v>
      </c>
      <c r="F27" s="53">
        <v>0</v>
      </c>
    </row>
    <row r="28" spans="1:8" s="7" customFormat="1" ht="12.95" customHeight="1" thickBot="1" x14ac:dyDescent="0.3">
      <c r="A28" s="8"/>
      <c r="B28" s="3"/>
      <c r="C28" s="2"/>
      <c r="D28" s="53"/>
      <c r="E28" s="53"/>
      <c r="F28" s="53"/>
    </row>
    <row r="29" spans="1:8" s="7" customFormat="1" ht="29.25" customHeight="1" thickBot="1" x14ac:dyDescent="0.3">
      <c r="A29" s="9" t="s">
        <v>58</v>
      </c>
      <c r="B29" s="14" t="s">
        <v>13</v>
      </c>
      <c r="C29" s="13" t="s">
        <v>5</v>
      </c>
      <c r="D29" s="51">
        <f>D31+D38</f>
        <v>80384.920960000018</v>
      </c>
      <c r="E29" s="51">
        <f t="shared" ref="E29:F29" si="3">E31+E38</f>
        <v>80000</v>
      </c>
      <c r="F29" s="51">
        <f t="shared" si="3"/>
        <v>83529</v>
      </c>
    </row>
    <row r="30" spans="1:8" s="7" customFormat="1" ht="12.95" customHeight="1" thickBot="1" x14ac:dyDescent="0.3">
      <c r="A30" s="8"/>
      <c r="B30" s="4"/>
      <c r="C30" s="5"/>
      <c r="D30" s="53"/>
      <c r="E30" s="53"/>
      <c r="F30" s="53"/>
    </row>
    <row r="31" spans="1:8" s="7" customFormat="1" ht="12.95" customHeight="1" thickBot="1" x14ac:dyDescent="0.3">
      <c r="A31" s="8"/>
      <c r="B31" s="11" t="s">
        <v>14</v>
      </c>
      <c r="C31" s="2" t="s">
        <v>5</v>
      </c>
      <c r="D31" s="53">
        <f>SUM(D33:D36)</f>
        <v>77051.831230000011</v>
      </c>
      <c r="E31" s="53">
        <f t="shared" ref="E31:F31" si="4">SUM(E33:E36)</f>
        <v>78015</v>
      </c>
      <c r="F31" s="53">
        <f t="shared" si="4"/>
        <v>81483</v>
      </c>
    </row>
    <row r="32" spans="1:8" s="7" customFormat="1" ht="12.95" customHeight="1" thickBot="1" x14ac:dyDescent="0.3">
      <c r="A32" s="8"/>
      <c r="B32" s="1" t="s">
        <v>7</v>
      </c>
      <c r="C32" s="2"/>
      <c r="D32" s="53"/>
      <c r="E32" s="53"/>
      <c r="F32" s="53"/>
    </row>
    <row r="33" spans="1:6" s="7" customFormat="1" ht="12.95" customHeight="1" thickBot="1" x14ac:dyDescent="0.3">
      <c r="A33" s="8"/>
      <c r="B33" s="1" t="s">
        <v>8</v>
      </c>
      <c r="C33" s="2" t="s">
        <v>5</v>
      </c>
      <c r="D33" s="53">
        <v>60240.354570000003</v>
      </c>
      <c r="E33" s="53">
        <v>59144</v>
      </c>
      <c r="F33" s="53">
        <v>61339</v>
      </c>
    </row>
    <row r="34" spans="1:6" s="7" customFormat="1" ht="12.95" customHeight="1" thickBot="1" x14ac:dyDescent="0.3">
      <c r="A34" s="8"/>
      <c r="B34" s="1" t="s">
        <v>9</v>
      </c>
      <c r="C34" s="2" t="s">
        <v>5</v>
      </c>
      <c r="D34" s="53">
        <v>8551.9849799999993</v>
      </c>
      <c r="E34" s="53">
        <v>9391</v>
      </c>
      <c r="F34" s="53">
        <v>9600</v>
      </c>
    </row>
    <row r="35" spans="1:6" s="7" customFormat="1" ht="12.95" customHeight="1" thickBot="1" x14ac:dyDescent="0.3">
      <c r="A35" s="8"/>
      <c r="B35" s="1" t="s">
        <v>10</v>
      </c>
      <c r="C35" s="2" t="s">
        <v>5</v>
      </c>
      <c r="D35" s="53">
        <v>6014.8559999999998</v>
      </c>
      <c r="E35" s="53">
        <v>7625</v>
      </c>
      <c r="F35" s="53">
        <v>8169</v>
      </c>
    </row>
    <row r="36" spans="1:6" s="7" customFormat="1" ht="12.95" customHeight="1" thickBot="1" x14ac:dyDescent="0.3">
      <c r="A36" s="8"/>
      <c r="B36" s="1" t="s">
        <v>76</v>
      </c>
      <c r="C36" s="2" t="s">
        <v>5</v>
      </c>
      <c r="D36" s="53">
        <v>2244.6356799999999</v>
      </c>
      <c r="E36" s="53">
        <v>1855</v>
      </c>
      <c r="F36" s="53">
        <v>2375</v>
      </c>
    </row>
    <row r="37" spans="1:6" s="7" customFormat="1" ht="12.95" customHeight="1" thickBot="1" x14ac:dyDescent="0.3">
      <c r="A37" s="8"/>
      <c r="B37" s="3"/>
      <c r="C37" s="2"/>
      <c r="D37" s="53"/>
      <c r="E37" s="53"/>
      <c r="F37" s="53"/>
    </row>
    <row r="38" spans="1:6" s="7" customFormat="1" ht="26.1" customHeight="1" thickBot="1" x14ac:dyDescent="0.3">
      <c r="A38" s="8"/>
      <c r="B38" s="1" t="s">
        <v>15</v>
      </c>
      <c r="C38" s="2" t="s">
        <v>5</v>
      </c>
      <c r="D38" s="66">
        <f>D40</f>
        <v>3333.0897300000001</v>
      </c>
      <c r="E38" s="66">
        <f t="shared" ref="E38:F38" si="5">E40</f>
        <v>1985</v>
      </c>
      <c r="F38" s="66">
        <f t="shared" si="5"/>
        <v>2046</v>
      </c>
    </row>
    <row r="39" spans="1:6" s="7" customFormat="1" ht="12.95" customHeight="1" thickBot="1" x14ac:dyDescent="0.3">
      <c r="A39" s="8"/>
      <c r="B39" s="1" t="s">
        <v>7</v>
      </c>
      <c r="C39" s="2"/>
      <c r="D39" s="53"/>
      <c r="E39" s="53"/>
      <c r="F39" s="53"/>
    </row>
    <row r="40" spans="1:6" s="7" customFormat="1" ht="12.95" customHeight="1" thickBot="1" x14ac:dyDescent="0.3">
      <c r="A40" s="8"/>
      <c r="B40" s="1" t="s">
        <v>8</v>
      </c>
      <c r="C40" s="2" t="s">
        <v>5</v>
      </c>
      <c r="D40" s="53">
        <v>3333.0897300000001</v>
      </c>
      <c r="E40" s="53">
        <v>1985</v>
      </c>
      <c r="F40" s="53">
        <v>2046</v>
      </c>
    </row>
    <row r="41" spans="1:6" s="7" customFormat="1" ht="12.95" customHeight="1" thickBot="1" x14ac:dyDescent="0.3">
      <c r="A41" s="8"/>
      <c r="B41" s="3"/>
      <c r="C41" s="2"/>
      <c r="D41" s="53"/>
      <c r="E41" s="53"/>
      <c r="F41" s="53"/>
    </row>
    <row r="42" spans="1:6" s="7" customFormat="1" ht="12.95" customHeight="1" thickBot="1" x14ac:dyDescent="0.3">
      <c r="A42" s="9" t="s">
        <v>59</v>
      </c>
      <c r="B42" s="10" t="s">
        <v>16</v>
      </c>
      <c r="C42" s="13" t="s">
        <v>5</v>
      </c>
      <c r="D42" s="52">
        <f>D44+D51</f>
        <v>82671.543440000009</v>
      </c>
      <c r="E42" s="52">
        <f t="shared" ref="E42:F42" si="6">E44+E51</f>
        <v>92851</v>
      </c>
      <c r="F42" s="52">
        <f t="shared" si="6"/>
        <v>98046</v>
      </c>
    </row>
    <row r="43" spans="1:6" s="7" customFormat="1" ht="12.95" customHeight="1" thickBot="1" x14ac:dyDescent="0.3">
      <c r="A43" s="8"/>
      <c r="B43" s="3"/>
      <c r="C43" s="2"/>
      <c r="D43" s="53"/>
      <c r="E43" s="53"/>
      <c r="F43" s="53"/>
    </row>
    <row r="44" spans="1:6" s="7" customFormat="1" ht="12.95" customHeight="1" thickBot="1" x14ac:dyDescent="0.3">
      <c r="A44" s="8"/>
      <c r="B44" s="1" t="s">
        <v>14</v>
      </c>
      <c r="C44" s="2" t="s">
        <v>5</v>
      </c>
      <c r="D44" s="53">
        <f>SUM(D46:D49)</f>
        <v>81776.328990000009</v>
      </c>
      <c r="E44" s="53">
        <f t="shared" ref="E44:F44" si="7">SUM(E46:E49)</f>
        <v>92230</v>
      </c>
      <c r="F44" s="53">
        <f t="shared" si="7"/>
        <v>97373</v>
      </c>
    </row>
    <row r="45" spans="1:6" s="7" customFormat="1" ht="12.95" customHeight="1" thickBot="1" x14ac:dyDescent="0.3">
      <c r="A45" s="8"/>
      <c r="B45" s="1" t="s">
        <v>7</v>
      </c>
      <c r="C45" s="2"/>
      <c r="D45" s="53"/>
      <c r="E45" s="53"/>
      <c r="F45" s="53"/>
    </row>
    <row r="46" spans="1:6" s="7" customFormat="1" ht="12.95" customHeight="1" thickBot="1" x14ac:dyDescent="0.3">
      <c r="A46" s="8"/>
      <c r="B46" s="1" t="s">
        <v>8</v>
      </c>
      <c r="C46" s="2" t="s">
        <v>5</v>
      </c>
      <c r="D46" s="53">
        <v>64404.443650000001</v>
      </c>
      <c r="E46" s="53">
        <v>71835</v>
      </c>
      <c r="F46" s="53">
        <v>75586</v>
      </c>
    </row>
    <row r="47" spans="1:6" s="7" customFormat="1" ht="12.95" customHeight="1" thickBot="1" x14ac:dyDescent="0.3">
      <c r="A47" s="8"/>
      <c r="B47" s="1" t="s">
        <v>9</v>
      </c>
      <c r="C47" s="2" t="s">
        <v>5</v>
      </c>
      <c r="D47" s="53">
        <v>8935.5064199999997</v>
      </c>
      <c r="E47" s="53">
        <v>9803</v>
      </c>
      <c r="F47" s="53">
        <v>10040</v>
      </c>
    </row>
    <row r="48" spans="1:6" s="7" customFormat="1" ht="12.95" customHeight="1" thickBot="1" x14ac:dyDescent="0.3">
      <c r="A48" s="8"/>
      <c r="B48" s="1" t="s">
        <v>10</v>
      </c>
      <c r="C48" s="2" t="s">
        <v>5</v>
      </c>
      <c r="D48" s="53">
        <v>6756.6419999999998</v>
      </c>
      <c r="E48" s="53">
        <v>9053</v>
      </c>
      <c r="F48" s="53">
        <v>9690</v>
      </c>
    </row>
    <row r="49" spans="1:6" s="7" customFormat="1" ht="12.95" customHeight="1" thickBot="1" x14ac:dyDescent="0.3">
      <c r="A49" s="8"/>
      <c r="B49" s="1" t="s">
        <v>76</v>
      </c>
      <c r="C49" s="2" t="s">
        <v>5</v>
      </c>
      <c r="D49" s="53">
        <v>1679.7369200000001</v>
      </c>
      <c r="E49" s="53">
        <v>1539</v>
      </c>
      <c r="F49" s="53">
        <v>2057</v>
      </c>
    </row>
    <row r="50" spans="1:6" s="7" customFormat="1" ht="12.95" customHeight="1" thickBot="1" x14ac:dyDescent="0.3">
      <c r="A50" s="8"/>
      <c r="B50" s="3"/>
      <c r="C50" s="2"/>
      <c r="D50" s="53"/>
      <c r="E50" s="53"/>
      <c r="F50" s="53"/>
    </row>
    <row r="51" spans="1:6" s="7" customFormat="1" ht="12.95" customHeight="1" thickBot="1" x14ac:dyDescent="0.3">
      <c r="A51" s="8"/>
      <c r="B51" s="1" t="s">
        <v>17</v>
      </c>
      <c r="C51" s="2" t="s">
        <v>5</v>
      </c>
      <c r="D51" s="53">
        <f>D53</f>
        <v>895.21445000000006</v>
      </c>
      <c r="E51" s="53">
        <f t="shared" ref="E51:F51" si="8">E53</f>
        <v>621</v>
      </c>
      <c r="F51" s="53">
        <f t="shared" si="8"/>
        <v>673</v>
      </c>
    </row>
    <row r="52" spans="1:6" s="7" customFormat="1" ht="12.95" customHeight="1" thickBot="1" x14ac:dyDescent="0.3">
      <c r="A52" s="8"/>
      <c r="B52" s="1" t="s">
        <v>7</v>
      </c>
      <c r="C52" s="2"/>
      <c r="D52" s="53"/>
      <c r="E52" s="53"/>
      <c r="F52" s="53"/>
    </row>
    <row r="53" spans="1:6" s="7" customFormat="1" ht="12.95" customHeight="1" thickBot="1" x14ac:dyDescent="0.3">
      <c r="A53" s="8"/>
      <c r="B53" s="1" t="s">
        <v>8</v>
      </c>
      <c r="C53" s="2" t="s">
        <v>5</v>
      </c>
      <c r="D53" s="53">
        <v>895.21445000000006</v>
      </c>
      <c r="E53" s="53">
        <v>621</v>
      </c>
      <c r="F53" s="53">
        <v>673</v>
      </c>
    </row>
    <row r="54" spans="1:6" s="7" customFormat="1" ht="12.95" customHeight="1" thickBot="1" x14ac:dyDescent="0.3">
      <c r="A54" s="8"/>
      <c r="B54" s="3"/>
      <c r="C54" s="2"/>
      <c r="D54" s="53"/>
      <c r="E54" s="53"/>
      <c r="F54" s="53"/>
    </row>
    <row r="55" spans="1:6" s="7" customFormat="1" ht="12.95" customHeight="1" thickBot="1" x14ac:dyDescent="0.3">
      <c r="A55" s="9" t="s">
        <v>60</v>
      </c>
      <c r="B55" s="10" t="s">
        <v>18</v>
      </c>
      <c r="C55" s="13" t="s">
        <v>5</v>
      </c>
      <c r="D55" s="52">
        <f>SUM(D57:D60)</f>
        <v>8467.9702600000001</v>
      </c>
      <c r="E55" s="52">
        <f t="shared" ref="E55:F55" si="9">SUM(E57:E60)</f>
        <v>9811</v>
      </c>
      <c r="F55" s="52">
        <f t="shared" si="9"/>
        <v>10007.219999999999</v>
      </c>
    </row>
    <row r="56" spans="1:6" s="7" customFormat="1" ht="12.95" customHeight="1" thickBot="1" x14ac:dyDescent="0.3">
      <c r="A56" s="8"/>
      <c r="B56" s="1" t="s">
        <v>7</v>
      </c>
      <c r="C56" s="2"/>
      <c r="D56" s="53"/>
      <c r="E56" s="53"/>
      <c r="F56" s="53"/>
    </row>
    <row r="57" spans="1:6" s="7" customFormat="1" ht="12.95" customHeight="1" thickBot="1" x14ac:dyDescent="0.3">
      <c r="A57" s="8"/>
      <c r="B57" s="1" t="s">
        <v>8</v>
      </c>
      <c r="C57" s="2" t="s">
        <v>5</v>
      </c>
      <c r="D57" s="53">
        <v>0</v>
      </c>
      <c r="E57" s="53">
        <v>0</v>
      </c>
      <c r="F57" s="53">
        <v>0</v>
      </c>
    </row>
    <row r="58" spans="1:6" s="7" customFormat="1" ht="12.95" customHeight="1" thickBot="1" x14ac:dyDescent="0.3">
      <c r="A58" s="8"/>
      <c r="B58" s="1" t="s">
        <v>9</v>
      </c>
      <c r="C58" s="2" t="s">
        <v>5</v>
      </c>
      <c r="D58" s="53">
        <v>3791.01946</v>
      </c>
      <c r="E58" s="53">
        <v>4264</v>
      </c>
      <c r="F58" s="53">
        <f>E58*1.02</f>
        <v>4349.28</v>
      </c>
    </row>
    <row r="59" spans="1:6" s="7" customFormat="1" ht="12.95" customHeight="1" thickBot="1" x14ac:dyDescent="0.3">
      <c r="A59" s="8"/>
      <c r="B59" s="1" t="s">
        <v>10</v>
      </c>
      <c r="C59" s="2" t="s">
        <v>5</v>
      </c>
      <c r="D59" s="53">
        <v>4542.8155800000004</v>
      </c>
      <c r="E59" s="53">
        <v>5374</v>
      </c>
      <c r="F59" s="53">
        <f>E59*1.02</f>
        <v>5481.4800000000005</v>
      </c>
    </row>
    <row r="60" spans="1:6" s="7" customFormat="1" ht="12.95" customHeight="1" thickBot="1" x14ac:dyDescent="0.3">
      <c r="A60" s="8"/>
      <c r="B60" s="1" t="s">
        <v>76</v>
      </c>
      <c r="C60" s="2" t="s">
        <v>5</v>
      </c>
      <c r="D60" s="53">
        <v>134.13522</v>
      </c>
      <c r="E60" s="53">
        <v>173</v>
      </c>
      <c r="F60" s="53">
        <f>E60*1.02</f>
        <v>176.46</v>
      </c>
    </row>
    <row r="61" spans="1:6" s="7" customFormat="1" ht="12.95" customHeight="1" thickBot="1" x14ac:dyDescent="0.3">
      <c r="A61" s="8"/>
      <c r="B61" s="3"/>
      <c r="C61" s="2"/>
      <c r="D61" s="53"/>
      <c r="E61" s="53"/>
      <c r="F61" s="53"/>
    </row>
    <row r="62" spans="1:6" s="7" customFormat="1" ht="12.95" customHeight="1" thickBot="1" x14ac:dyDescent="0.3">
      <c r="A62" s="9" t="s">
        <v>61</v>
      </c>
      <c r="B62" s="10" t="s">
        <v>19</v>
      </c>
      <c r="C62" s="13" t="s">
        <v>5</v>
      </c>
      <c r="D62" s="52">
        <f>SUM(D64:D67)</f>
        <v>2690.5583200000001</v>
      </c>
      <c r="E62" s="52">
        <f t="shared" ref="E62:F62" si="10">SUM(E64:E67)</f>
        <v>3365</v>
      </c>
      <c r="F62" s="52">
        <f t="shared" si="10"/>
        <v>3432.3</v>
      </c>
    </row>
    <row r="63" spans="1:6" s="7" customFormat="1" ht="12.95" customHeight="1" thickBot="1" x14ac:dyDescent="0.3">
      <c r="A63" s="8"/>
      <c r="B63" s="1" t="s">
        <v>7</v>
      </c>
      <c r="C63" s="2"/>
      <c r="D63" s="53"/>
      <c r="E63" s="53"/>
      <c r="F63" s="53"/>
    </row>
    <row r="64" spans="1:6" s="7" customFormat="1" ht="12.95" customHeight="1" thickBot="1" x14ac:dyDescent="0.3">
      <c r="A64" s="8"/>
      <c r="B64" s="1" t="s">
        <v>8</v>
      </c>
      <c r="C64" s="2" t="s">
        <v>5</v>
      </c>
      <c r="D64" s="53">
        <v>0</v>
      </c>
      <c r="E64" s="53">
        <v>0</v>
      </c>
      <c r="F64" s="53">
        <v>0</v>
      </c>
    </row>
    <row r="65" spans="1:10" s="7" customFormat="1" ht="12.95" customHeight="1" thickBot="1" x14ac:dyDescent="0.3">
      <c r="A65" s="8"/>
      <c r="B65" s="1" t="s">
        <v>9</v>
      </c>
      <c r="C65" s="2" t="s">
        <v>5</v>
      </c>
      <c r="D65" s="53">
        <v>2006.13996</v>
      </c>
      <c r="E65" s="53">
        <v>2191</v>
      </c>
      <c r="F65" s="53">
        <f>E65*1.02</f>
        <v>2234.8200000000002</v>
      </c>
    </row>
    <row r="66" spans="1:10" s="7" customFormat="1" ht="12.95" customHeight="1" thickBot="1" x14ac:dyDescent="0.3">
      <c r="A66" s="8"/>
      <c r="B66" s="1" t="s">
        <v>10</v>
      </c>
      <c r="C66" s="2" t="s">
        <v>5</v>
      </c>
      <c r="D66" s="53">
        <v>594.18484999999998</v>
      </c>
      <c r="E66" s="53">
        <v>1029</v>
      </c>
      <c r="F66" s="53">
        <f t="shared" ref="F66:F67" si="11">E66*1.02</f>
        <v>1049.58</v>
      </c>
    </row>
    <row r="67" spans="1:10" s="7" customFormat="1" ht="12.95" customHeight="1" thickBot="1" x14ac:dyDescent="0.3">
      <c r="A67" s="8"/>
      <c r="B67" s="1" t="s">
        <v>76</v>
      </c>
      <c r="C67" s="2" t="s">
        <v>5</v>
      </c>
      <c r="D67" s="53">
        <v>90.233509999999995</v>
      </c>
      <c r="E67" s="53">
        <v>145</v>
      </c>
      <c r="F67" s="53">
        <f t="shared" si="11"/>
        <v>147.9</v>
      </c>
    </row>
    <row r="68" spans="1:10" s="7" customFormat="1" ht="12.95" customHeight="1" thickBot="1" x14ac:dyDescent="0.3">
      <c r="A68" s="8"/>
      <c r="B68" s="3"/>
      <c r="C68" s="2"/>
      <c r="D68" s="53"/>
      <c r="E68" s="53"/>
      <c r="F68" s="53"/>
    </row>
    <row r="69" spans="1:10" s="7" customFormat="1" ht="39" customHeight="1" thickBot="1" x14ac:dyDescent="0.3">
      <c r="A69" s="12">
        <v>2</v>
      </c>
      <c r="B69" s="10" t="s">
        <v>20</v>
      </c>
      <c r="C69" s="13" t="s">
        <v>5</v>
      </c>
      <c r="D69" s="51">
        <f>'2021'!B45+'2021'!D51+'2021'!E51+'2021'!F51+'2021'!G51+'2021'!H51</f>
        <v>1949925.4426499999</v>
      </c>
      <c r="E69" s="51">
        <f>'2022'!B45+'2022'!D51+'2022'!E51+'2022'!F51+'2022'!G51+'2022'!H51</f>
        <v>2279672.0168445027</v>
      </c>
      <c r="F69" s="51">
        <f>'2023'!B45+'2023'!D51+'2023'!E51+'2023'!F51+'2023'!G51+'2023'!H51</f>
        <v>2331115.2691569673</v>
      </c>
    </row>
    <row r="70" spans="1:10" s="7" customFormat="1" ht="12.95" customHeight="1" thickBot="1" x14ac:dyDescent="0.3">
      <c r="A70" s="9" t="s">
        <v>62</v>
      </c>
      <c r="B70" s="10" t="s">
        <v>6</v>
      </c>
      <c r="C70" s="13" t="s">
        <v>5</v>
      </c>
      <c r="D70" s="52">
        <f>SUM(D72:D75)</f>
        <v>723736.15101000003</v>
      </c>
      <c r="E70" s="52">
        <f t="shared" ref="E70:F70" si="12">SUM(E72:E75)</f>
        <v>830926.10431942611</v>
      </c>
      <c r="F70" s="52">
        <f t="shared" si="12"/>
        <v>833423.94283607218</v>
      </c>
      <c r="I70" s="67"/>
      <c r="J70" s="67"/>
    </row>
    <row r="71" spans="1:10" s="7" customFormat="1" ht="12.95" customHeight="1" thickBot="1" x14ac:dyDescent="0.3">
      <c r="A71" s="8"/>
      <c r="B71" s="1" t="s">
        <v>7</v>
      </c>
      <c r="C71" s="2"/>
      <c r="D71" s="53"/>
      <c r="E71" s="53"/>
      <c r="F71" s="53"/>
      <c r="J71" s="67"/>
    </row>
    <row r="72" spans="1:10" s="7" customFormat="1" ht="12.95" customHeight="1" thickBot="1" x14ac:dyDescent="0.3">
      <c r="A72" s="8"/>
      <c r="B72" s="1" t="s">
        <v>8</v>
      </c>
      <c r="C72" s="2" t="s">
        <v>5</v>
      </c>
      <c r="D72" s="53">
        <v>586999.32279000001</v>
      </c>
      <c r="E72" s="53">
        <f>0.988*'2022'!B10</f>
        <v>637502.1322659757</v>
      </c>
      <c r="F72" s="53">
        <f>0.988*'2023'!B10</f>
        <v>630142.08968064107</v>
      </c>
      <c r="H72" s="67"/>
    </row>
    <row r="73" spans="1:10" s="7" customFormat="1" ht="12.95" customHeight="1" thickBot="1" x14ac:dyDescent="0.3">
      <c r="A73" s="8"/>
      <c r="B73" s="1" t="s">
        <v>9</v>
      </c>
      <c r="C73" s="2" t="s">
        <v>5</v>
      </c>
      <c r="D73" s="53">
        <f>'2021'!B11</f>
        <v>57826.132710000005</v>
      </c>
      <c r="E73" s="53">
        <f>'2022'!B11</f>
        <v>86930.815050755977</v>
      </c>
      <c r="F73" s="53">
        <f>'2023'!B11</f>
        <v>92932.225352518886</v>
      </c>
      <c r="H73" s="67"/>
      <c r="J73" s="67"/>
    </row>
    <row r="74" spans="1:10" s="7" customFormat="1" ht="12.95" customHeight="1" thickBot="1" x14ac:dyDescent="0.3">
      <c r="A74" s="8"/>
      <c r="B74" s="1" t="s">
        <v>10</v>
      </c>
      <c r="C74" s="2" t="s">
        <v>5</v>
      </c>
      <c r="D74" s="53">
        <v>64520.333769999997</v>
      </c>
      <c r="E74" s="53">
        <f>0.994*'2022'!B12</f>
        <v>75762.202747982359</v>
      </c>
      <c r="F74" s="53">
        <f>0.994*'2023'!B12</f>
        <v>75369.207787978245</v>
      </c>
    </row>
    <row r="75" spans="1:10" s="7" customFormat="1" ht="12.95" customHeight="1" thickBot="1" x14ac:dyDescent="0.3">
      <c r="A75" s="8"/>
      <c r="B75" s="1" t="s">
        <v>76</v>
      </c>
      <c r="C75" s="2" t="s">
        <v>5</v>
      </c>
      <c r="D75" s="53">
        <f>'2021'!B13</f>
        <v>14390.36174</v>
      </c>
      <c r="E75" s="53">
        <f>'2022'!B13</f>
        <v>30730.954254712069</v>
      </c>
      <c r="F75" s="53">
        <f>'2023'!B13</f>
        <v>34980.420014934003</v>
      </c>
    </row>
    <row r="76" spans="1:10" s="7" customFormat="1" ht="12.95" customHeight="1" thickBot="1" x14ac:dyDescent="0.3">
      <c r="A76" s="8"/>
      <c r="B76" s="3"/>
      <c r="C76" s="6"/>
      <c r="D76" s="53"/>
      <c r="E76" s="53"/>
      <c r="F76" s="53"/>
    </row>
    <row r="77" spans="1:10" s="7" customFormat="1" ht="12.95" customHeight="1" thickBot="1" x14ac:dyDescent="0.3">
      <c r="A77" s="9" t="s">
        <v>63</v>
      </c>
      <c r="B77" s="10" t="s">
        <v>11</v>
      </c>
      <c r="C77" s="13" t="s">
        <v>5</v>
      </c>
      <c r="D77" s="52">
        <f>SUM(D79:D82)</f>
        <v>441428.18232999998</v>
      </c>
      <c r="E77" s="52">
        <f t="shared" ref="E77:F77" si="13">SUM(E79:E82)</f>
        <v>502777.79010263702</v>
      </c>
      <c r="F77" s="52">
        <f t="shared" si="13"/>
        <v>511779.46262660628</v>
      </c>
    </row>
    <row r="78" spans="1:10" s="7" customFormat="1" ht="12.95" customHeight="1" thickBot="1" x14ac:dyDescent="0.3">
      <c r="A78" s="8"/>
      <c r="B78" s="1" t="s">
        <v>7</v>
      </c>
      <c r="C78" s="2"/>
      <c r="D78" s="53"/>
      <c r="E78" s="53"/>
      <c r="F78" s="53"/>
      <c r="H78" s="67"/>
    </row>
    <row r="79" spans="1:10" s="7" customFormat="1" ht="12.95" customHeight="1" thickBot="1" x14ac:dyDescent="0.3">
      <c r="A79" s="8"/>
      <c r="B79" s="1" t="s">
        <v>8</v>
      </c>
      <c r="C79" s="2" t="s">
        <v>5</v>
      </c>
      <c r="D79" s="53">
        <f>'2021'!B22</f>
        <v>362870.80206999998</v>
      </c>
      <c r="E79" s="53">
        <f>'2022'!B22</f>
        <v>402065.62703865138</v>
      </c>
      <c r="F79" s="53">
        <f>'2023'!B22</f>
        <v>404869.15782969428</v>
      </c>
      <c r="H79" s="79"/>
      <c r="I79" s="83"/>
    </row>
    <row r="80" spans="1:10" s="7" customFormat="1" ht="12.95" customHeight="1" thickBot="1" x14ac:dyDescent="0.3">
      <c r="A80" s="8"/>
      <c r="B80" s="1" t="s">
        <v>9</v>
      </c>
      <c r="C80" s="2" t="s">
        <v>5</v>
      </c>
      <c r="D80" s="53">
        <f>'2021'!B23</f>
        <v>30574.989750000001</v>
      </c>
      <c r="E80" s="53">
        <f>'2022'!B23</f>
        <v>47645.090177227568</v>
      </c>
      <c r="F80" s="53">
        <f>'2023'!B23</f>
        <v>51759.6198176049</v>
      </c>
      <c r="H80" s="83"/>
    </row>
    <row r="81" spans="1:10" s="7" customFormat="1" ht="12.95" customHeight="1" thickBot="1" x14ac:dyDescent="0.3">
      <c r="A81" s="8"/>
      <c r="B81" s="1" t="s">
        <v>10</v>
      </c>
      <c r="C81" s="2" t="s">
        <v>5</v>
      </c>
      <c r="D81" s="53">
        <f>'2021'!B24</f>
        <v>32501.051520000001</v>
      </c>
      <c r="E81" s="53">
        <f>'2022'!B24</f>
        <v>38294.516744178451</v>
      </c>
      <c r="F81" s="53">
        <f>'2023'!B24</f>
        <v>38665.641607748694</v>
      </c>
    </row>
    <row r="82" spans="1:10" s="7" customFormat="1" ht="12.95" customHeight="1" thickBot="1" x14ac:dyDescent="0.3">
      <c r="A82" s="8"/>
      <c r="B82" s="1" t="s">
        <v>76</v>
      </c>
      <c r="C82" s="2" t="s">
        <v>5</v>
      </c>
      <c r="D82" s="53">
        <f>'2021'!B25</f>
        <v>15481.33899</v>
      </c>
      <c r="E82" s="53">
        <f>'2022'!B25</f>
        <v>14772.55614257962</v>
      </c>
      <c r="F82" s="53">
        <f>'2023'!B25</f>
        <v>16485.043371558408</v>
      </c>
    </row>
    <row r="83" spans="1:10" s="7" customFormat="1" ht="12.95" customHeight="1" thickBot="1" x14ac:dyDescent="0.3">
      <c r="A83" s="8"/>
      <c r="B83" s="3"/>
      <c r="C83" s="2"/>
      <c r="D83" s="53"/>
      <c r="E83" s="53"/>
      <c r="F83" s="53"/>
    </row>
    <row r="84" spans="1:10" s="7" customFormat="1" ht="12.95" customHeight="1" thickBot="1" x14ac:dyDescent="0.3">
      <c r="A84" s="9" t="s">
        <v>64</v>
      </c>
      <c r="B84" s="10" t="s">
        <v>21</v>
      </c>
      <c r="C84" s="13" t="s">
        <v>5</v>
      </c>
      <c r="D84" s="52">
        <f>SUM(D86:D89)</f>
        <v>7360.2687000000005</v>
      </c>
      <c r="E84" s="52">
        <f>SUM(E86:E89)</f>
        <v>8200.2579969275139</v>
      </c>
      <c r="F84" s="52">
        <f>SUM(F86:F89)</f>
        <v>8108.4925641682294</v>
      </c>
    </row>
    <row r="85" spans="1:10" s="7" customFormat="1" ht="12.95" customHeight="1" thickBot="1" x14ac:dyDescent="0.3">
      <c r="A85" s="8"/>
      <c r="B85" s="1" t="s">
        <v>7</v>
      </c>
      <c r="C85" s="2"/>
      <c r="D85" s="53"/>
      <c r="E85" s="53"/>
      <c r="F85" s="53"/>
      <c r="I85" s="67"/>
    </row>
    <row r="86" spans="1:10" s="7" customFormat="1" ht="12.95" customHeight="1" thickBot="1" x14ac:dyDescent="0.3">
      <c r="A86" s="8"/>
      <c r="B86" s="1" t="s">
        <v>8</v>
      </c>
      <c r="C86" s="2" t="s">
        <v>5</v>
      </c>
      <c r="D86" s="53">
        <v>6958.2659700000004</v>
      </c>
      <c r="E86" s="53">
        <f>0.012*'2022'!B10</f>
        <v>7742.9408777244016</v>
      </c>
      <c r="F86" s="53">
        <f>0.012*'2023'!B10</f>
        <v>7653.547647943009</v>
      </c>
      <c r="J86" s="67"/>
    </row>
    <row r="87" spans="1:10" s="7" customFormat="1" ht="12.95" customHeight="1" thickBot="1" x14ac:dyDescent="0.3">
      <c r="A87" s="8"/>
      <c r="B87" s="1" t="s">
        <v>9</v>
      </c>
      <c r="C87" s="2" t="s">
        <v>5</v>
      </c>
      <c r="D87" s="53">
        <v>0</v>
      </c>
      <c r="E87" s="53">
        <v>0</v>
      </c>
      <c r="F87" s="53">
        <v>0</v>
      </c>
      <c r="I87" s="67"/>
    </row>
    <row r="88" spans="1:10" s="7" customFormat="1" ht="12.95" customHeight="1" thickBot="1" x14ac:dyDescent="0.3">
      <c r="A88" s="8"/>
      <c r="B88" s="1" t="s">
        <v>10</v>
      </c>
      <c r="C88" s="2" t="s">
        <v>5</v>
      </c>
      <c r="D88" s="53">
        <v>402.00272999999999</v>
      </c>
      <c r="E88" s="53">
        <f>0.006*'2022'!B12</f>
        <v>457.31711920311284</v>
      </c>
      <c r="F88" s="53">
        <f>0.006*'2023'!B12</f>
        <v>454.94491622522082</v>
      </c>
    </row>
    <row r="89" spans="1:10" s="7" customFormat="1" ht="12.95" customHeight="1" thickBot="1" x14ac:dyDescent="0.3">
      <c r="A89" s="8"/>
      <c r="B89" s="1" t="s">
        <v>76</v>
      </c>
      <c r="C89" s="2" t="s">
        <v>5</v>
      </c>
      <c r="D89" s="53">
        <v>0</v>
      </c>
      <c r="E89" s="53">
        <v>0</v>
      </c>
      <c r="F89" s="53">
        <v>0</v>
      </c>
    </row>
    <row r="90" spans="1:10" s="7" customFormat="1" ht="12.95" customHeight="1" thickBot="1" x14ac:dyDescent="0.3">
      <c r="A90" s="8"/>
      <c r="B90" s="3"/>
      <c r="C90" s="2"/>
      <c r="D90" s="53"/>
      <c r="E90" s="53"/>
      <c r="F90" s="53"/>
    </row>
    <row r="91" spans="1:10" s="7" customFormat="1" ht="27" customHeight="1" thickBot="1" x14ac:dyDescent="0.3">
      <c r="A91" s="9" t="s">
        <v>65</v>
      </c>
      <c r="B91" s="14" t="s">
        <v>13</v>
      </c>
      <c r="C91" s="13" t="s">
        <v>5</v>
      </c>
      <c r="D91" s="51">
        <f>D93+D100</f>
        <v>111850.15786000001</v>
      </c>
      <c r="E91" s="51">
        <f>E93+E100</f>
        <v>131730.26029534187</v>
      </c>
      <c r="F91" s="51">
        <f t="shared" ref="F91" si="14">F93+F100</f>
        <v>135834.01087751263</v>
      </c>
    </row>
    <row r="92" spans="1:10" s="7" customFormat="1" ht="12.95" customHeight="1" thickBot="1" x14ac:dyDescent="0.3">
      <c r="A92" s="8"/>
      <c r="B92" s="4"/>
      <c r="C92" s="6"/>
      <c r="D92" s="53"/>
      <c r="E92" s="53"/>
      <c r="F92" s="53"/>
    </row>
    <row r="93" spans="1:10" s="7" customFormat="1" ht="12.95" customHeight="1" thickBot="1" x14ac:dyDescent="0.3">
      <c r="A93" s="8"/>
      <c r="B93" s="11" t="s">
        <v>14</v>
      </c>
      <c r="C93" s="2" t="s">
        <v>5</v>
      </c>
      <c r="D93" s="53">
        <f>SUM(D95:D98)</f>
        <v>94055.433799999999</v>
      </c>
      <c r="E93" s="53">
        <f>SUM(E95:E98)</f>
        <v>111936.8895107834</v>
      </c>
      <c r="F93" s="53">
        <f>SUM(F95:F98)</f>
        <v>115776.31276560732</v>
      </c>
      <c r="H93" s="67"/>
    </row>
    <row r="94" spans="1:10" s="7" customFormat="1" ht="12.95" customHeight="1" thickBot="1" x14ac:dyDescent="0.3">
      <c r="A94" s="8"/>
      <c r="B94" s="1" t="s">
        <v>7</v>
      </c>
      <c r="C94" s="2"/>
      <c r="D94" s="53"/>
      <c r="E94" s="53"/>
      <c r="F94" s="53"/>
    </row>
    <row r="95" spans="1:10" s="7" customFormat="1" ht="12.95" customHeight="1" thickBot="1" x14ac:dyDescent="0.3">
      <c r="A95" s="8"/>
      <c r="B95" s="1" t="s">
        <v>8</v>
      </c>
      <c r="C95" s="2" t="s">
        <v>5</v>
      </c>
      <c r="D95" s="53">
        <v>63093.193140000003</v>
      </c>
      <c r="E95" s="53">
        <f>0.78*'2022'!B16</f>
        <v>70176.496417980001</v>
      </c>
      <c r="F95" s="53">
        <f>0.78*'2023'!B16</f>
        <v>71113.656942209767</v>
      </c>
      <c r="I95" s="67"/>
    </row>
    <row r="96" spans="1:10" s="7" customFormat="1" ht="12.95" customHeight="1" thickBot="1" x14ac:dyDescent="0.3">
      <c r="A96" s="8"/>
      <c r="B96" s="1" t="s">
        <v>9</v>
      </c>
      <c r="C96" s="2" t="s">
        <v>5</v>
      </c>
      <c r="D96" s="53">
        <f>'2021'!B17</f>
        <v>16083.330970000001</v>
      </c>
      <c r="E96" s="53">
        <f>'2022'!B17</f>
        <v>26501.852474379069</v>
      </c>
      <c r="F96" s="53">
        <f>'2023'!B17</f>
        <v>28667.414985345513</v>
      </c>
      <c r="H96" s="79"/>
      <c r="I96" s="83"/>
    </row>
    <row r="97" spans="1:9" s="7" customFormat="1" ht="12.95" customHeight="1" thickBot="1" x14ac:dyDescent="0.3">
      <c r="A97" s="8"/>
      <c r="B97" s="1" t="s">
        <v>10</v>
      </c>
      <c r="C97" s="2" t="s">
        <v>5</v>
      </c>
      <c r="D97" s="53">
        <f>'2021'!B18</f>
        <v>7139.2512900000002</v>
      </c>
      <c r="E97" s="53">
        <f>'2022'!B18</f>
        <v>7883.5601048186863</v>
      </c>
      <c r="F97" s="53">
        <f>'2023'!B18</f>
        <v>7887.8968361176794</v>
      </c>
    </row>
    <row r="98" spans="1:9" s="7" customFormat="1" ht="12.95" customHeight="1" thickBot="1" x14ac:dyDescent="0.3">
      <c r="A98" s="8"/>
      <c r="B98" s="1" t="s">
        <v>76</v>
      </c>
      <c r="C98" s="2" t="s">
        <v>5</v>
      </c>
      <c r="D98" s="53">
        <f>'2021'!B19</f>
        <v>7739.6583999999993</v>
      </c>
      <c r="E98" s="53">
        <f>'2022'!B19</f>
        <v>7374.9805136056584</v>
      </c>
      <c r="F98" s="53">
        <f>'2023'!B19</f>
        <v>8107.344001934357</v>
      </c>
    </row>
    <row r="99" spans="1:9" s="7" customFormat="1" ht="12.95" customHeight="1" thickBot="1" x14ac:dyDescent="0.3">
      <c r="A99" s="8"/>
      <c r="B99" s="3"/>
      <c r="C99" s="2"/>
      <c r="D99" s="53"/>
      <c r="E99" s="53"/>
      <c r="F99" s="53"/>
      <c r="H99" s="79"/>
    </row>
    <row r="100" spans="1:9" s="7" customFormat="1" ht="26.1" customHeight="1" thickBot="1" x14ac:dyDescent="0.3">
      <c r="A100" s="8"/>
      <c r="B100" s="1" t="s">
        <v>15</v>
      </c>
      <c r="C100" s="2" t="s">
        <v>5</v>
      </c>
      <c r="D100" s="70">
        <f>D102</f>
        <v>17794.72406</v>
      </c>
      <c r="E100" s="70">
        <f t="shared" ref="E100:F100" si="15">E102</f>
        <v>19793.370784558461</v>
      </c>
      <c r="F100" s="70">
        <f t="shared" si="15"/>
        <v>20057.698111905316</v>
      </c>
      <c r="H100" s="85"/>
    </row>
    <row r="101" spans="1:9" s="7" customFormat="1" ht="12.95" customHeight="1" thickBot="1" x14ac:dyDescent="0.3">
      <c r="A101" s="8"/>
      <c r="B101" s="1" t="s">
        <v>7</v>
      </c>
      <c r="C101" s="2"/>
      <c r="D101" s="53"/>
      <c r="E101" s="53"/>
      <c r="F101" s="53"/>
    </row>
    <row r="102" spans="1:9" s="7" customFormat="1" ht="12.95" customHeight="1" thickBot="1" x14ac:dyDescent="0.3">
      <c r="A102" s="8"/>
      <c r="B102" s="1" t="s">
        <v>8</v>
      </c>
      <c r="C102" s="2" t="s">
        <v>5</v>
      </c>
      <c r="D102" s="53">
        <v>17794.72406</v>
      </c>
      <c r="E102" s="53">
        <f>0.22*'2022'!B16</f>
        <v>19793.370784558461</v>
      </c>
      <c r="F102" s="53">
        <f>0.22*'2023'!B16</f>
        <v>20057.698111905316</v>
      </c>
    </row>
    <row r="103" spans="1:9" s="7" customFormat="1" ht="12.95" customHeight="1" thickBot="1" x14ac:dyDescent="0.3">
      <c r="A103" s="8"/>
      <c r="B103" s="4"/>
      <c r="C103" s="6"/>
      <c r="D103" s="53"/>
      <c r="E103" s="53"/>
      <c r="F103" s="53"/>
    </row>
    <row r="104" spans="1:9" s="7" customFormat="1" ht="12.95" customHeight="1" thickBot="1" x14ac:dyDescent="0.3">
      <c r="A104" s="9" t="s">
        <v>66</v>
      </c>
      <c r="B104" s="10" t="s">
        <v>16</v>
      </c>
      <c r="C104" s="13" t="s">
        <v>5</v>
      </c>
      <c r="D104" s="52">
        <f>D106+D113</f>
        <v>150970.70778999999</v>
      </c>
      <c r="E104" s="52">
        <f>E106+E113</f>
        <v>181909.92866655887</v>
      </c>
      <c r="F104" s="52">
        <f t="shared" ref="F104" si="16">F106+F113</f>
        <v>195203.30672428629</v>
      </c>
    </row>
    <row r="105" spans="1:9" s="7" customFormat="1" ht="12.95" customHeight="1" thickBot="1" x14ac:dyDescent="0.3">
      <c r="A105" s="8"/>
      <c r="B105" s="3"/>
      <c r="C105" s="2"/>
      <c r="D105" s="53"/>
      <c r="E105" s="53"/>
      <c r="F105" s="53"/>
      <c r="I105" s="67"/>
    </row>
    <row r="106" spans="1:9" s="7" customFormat="1" ht="12.95" customHeight="1" thickBot="1" x14ac:dyDescent="0.3">
      <c r="A106" s="8"/>
      <c r="B106" s="1" t="s">
        <v>14</v>
      </c>
      <c r="C106" s="2" t="s">
        <v>5</v>
      </c>
      <c r="D106" s="53">
        <f>SUM(D108:D111)</f>
        <v>148022.32256999999</v>
      </c>
      <c r="E106" s="53">
        <f>SUM(E108:E111)</f>
        <v>178253.1613337888</v>
      </c>
      <c r="F106" s="53">
        <f>SUM(F108:F111)</f>
        <v>191286.64044850852</v>
      </c>
    </row>
    <row r="107" spans="1:9" s="7" customFormat="1" ht="12.95" customHeight="1" thickBot="1" x14ac:dyDescent="0.3">
      <c r="A107" s="8"/>
      <c r="B107" s="1" t="s">
        <v>7</v>
      </c>
      <c r="C107" s="2"/>
      <c r="D107" s="53"/>
      <c r="E107" s="53"/>
      <c r="F107" s="53"/>
    </row>
    <row r="108" spans="1:9" s="7" customFormat="1" ht="12.95" customHeight="1" thickBot="1" x14ac:dyDescent="0.3">
      <c r="A108" s="8"/>
      <c r="B108" s="1" t="s">
        <v>8</v>
      </c>
      <c r="C108" s="2" t="s">
        <v>5</v>
      </c>
      <c r="D108" s="53">
        <v>106933.09481</v>
      </c>
      <c r="E108" s="53">
        <f>0.97*'2022'!B28</f>
        <v>118235.47709289916</v>
      </c>
      <c r="F108" s="53">
        <f>0.97*'2023'!B28</f>
        <v>126638.87625014738</v>
      </c>
      <c r="H108" s="79"/>
    </row>
    <row r="109" spans="1:9" s="7" customFormat="1" ht="12.95" customHeight="1" thickBot="1" x14ac:dyDescent="0.3">
      <c r="A109" s="8"/>
      <c r="B109" s="1" t="s">
        <v>9</v>
      </c>
      <c r="C109" s="2" t="s">
        <v>5</v>
      </c>
      <c r="D109" s="53">
        <f>'2021'!B29</f>
        <v>14369.081049999999</v>
      </c>
      <c r="E109" s="53">
        <f>'2022'!B29</f>
        <v>29281.047467409782</v>
      </c>
      <c r="F109" s="53">
        <f>'2023'!B29</f>
        <v>32154.547701090076</v>
      </c>
      <c r="H109" s="83"/>
      <c r="I109" s="83"/>
    </row>
    <row r="110" spans="1:9" s="7" customFormat="1" ht="12.95" customHeight="1" thickBot="1" x14ac:dyDescent="0.3">
      <c r="A110" s="8"/>
      <c r="B110" s="1" t="s">
        <v>10</v>
      </c>
      <c r="C110" s="2" t="s">
        <v>5</v>
      </c>
      <c r="D110" s="53">
        <f>'2021'!B30</f>
        <v>17449.206470000001</v>
      </c>
      <c r="E110" s="53">
        <f>'2022'!B30</f>
        <v>20370.239577953063</v>
      </c>
      <c r="F110" s="53">
        <f>'2023'!B30</f>
        <v>20404.154890129837</v>
      </c>
    </row>
    <row r="111" spans="1:9" s="7" customFormat="1" ht="12.95" customHeight="1" thickBot="1" x14ac:dyDescent="0.3">
      <c r="A111" s="8"/>
      <c r="B111" s="1" t="s">
        <v>76</v>
      </c>
      <c r="C111" s="2" t="s">
        <v>5</v>
      </c>
      <c r="D111" s="53">
        <f>'2021'!B31</f>
        <v>9270.9402399999999</v>
      </c>
      <c r="E111" s="53">
        <f>'2022'!B31</f>
        <v>10366.39719552679</v>
      </c>
      <c r="F111" s="53">
        <f>'2023'!B31</f>
        <v>12089.06160714123</v>
      </c>
    </row>
    <row r="112" spans="1:9" s="7" customFormat="1" ht="12.95" customHeight="1" thickBot="1" x14ac:dyDescent="0.3">
      <c r="A112" s="8"/>
      <c r="B112" s="3"/>
      <c r="C112" s="2"/>
      <c r="D112" s="53"/>
      <c r="E112" s="53"/>
      <c r="F112" s="53"/>
    </row>
    <row r="113" spans="1:8" s="7" customFormat="1" ht="12.95" customHeight="1" thickBot="1" x14ac:dyDescent="0.3">
      <c r="A113" s="8"/>
      <c r="B113" s="1" t="s">
        <v>17</v>
      </c>
      <c r="C113" s="2" t="s">
        <v>5</v>
      </c>
      <c r="D113" s="53">
        <f>D115</f>
        <v>2948.3852200000001</v>
      </c>
      <c r="E113" s="53">
        <f t="shared" ref="E113:F113" si="17">E115</f>
        <v>3656.7673327700772</v>
      </c>
      <c r="F113" s="53">
        <f t="shared" si="17"/>
        <v>3916.666275777754</v>
      </c>
    </row>
    <row r="114" spans="1:8" s="7" customFormat="1" ht="12.95" customHeight="1" thickBot="1" x14ac:dyDescent="0.3">
      <c r="A114" s="8"/>
      <c r="B114" s="1" t="s">
        <v>7</v>
      </c>
      <c r="C114" s="2"/>
      <c r="D114" s="53"/>
      <c r="E114" s="53"/>
      <c r="F114" s="53"/>
      <c r="H114" s="67"/>
    </row>
    <row r="115" spans="1:8" s="7" customFormat="1" ht="12.95" customHeight="1" thickBot="1" x14ac:dyDescent="0.3">
      <c r="A115" s="8"/>
      <c r="B115" s="1" t="s">
        <v>8</v>
      </c>
      <c r="C115" s="2" t="s">
        <v>5</v>
      </c>
      <c r="D115" s="53">
        <v>2948.3852200000001</v>
      </c>
      <c r="E115" s="53">
        <f>0.03*'2022'!B28</f>
        <v>3656.7673327700772</v>
      </c>
      <c r="F115" s="53">
        <f>0.03*'2023'!B28</f>
        <v>3916.666275777754</v>
      </c>
    </row>
    <row r="116" spans="1:8" s="7" customFormat="1" ht="12.95" customHeight="1" thickBot="1" x14ac:dyDescent="0.3">
      <c r="A116" s="8"/>
      <c r="B116" s="3"/>
      <c r="C116" s="5"/>
      <c r="D116" s="53"/>
      <c r="E116" s="53"/>
      <c r="F116" s="53"/>
    </row>
    <row r="117" spans="1:8" s="7" customFormat="1" ht="12.95" customHeight="1" thickBot="1" x14ac:dyDescent="0.3">
      <c r="A117" s="9" t="s">
        <v>67</v>
      </c>
      <c r="B117" s="10" t="s">
        <v>18</v>
      </c>
      <c r="C117" s="13" t="s">
        <v>5</v>
      </c>
      <c r="D117" s="52">
        <f>SUM(D119:D122)</f>
        <v>32250.798590000002</v>
      </c>
      <c r="E117" s="52">
        <f t="shared" ref="E117:F117" si="18">SUM(E119:E122)</f>
        <v>45609.148876858329</v>
      </c>
      <c r="F117" s="52">
        <f t="shared" si="18"/>
        <v>47785.218014564329</v>
      </c>
    </row>
    <row r="118" spans="1:8" s="7" customFormat="1" ht="12.95" customHeight="1" thickBot="1" x14ac:dyDescent="0.3">
      <c r="A118" s="8"/>
      <c r="B118" s="1" t="s">
        <v>7</v>
      </c>
      <c r="C118" s="2"/>
      <c r="D118" s="53"/>
      <c r="E118" s="53"/>
      <c r="F118" s="53"/>
    </row>
    <row r="119" spans="1:8" s="7" customFormat="1" ht="12.95" customHeight="1" thickBot="1" x14ac:dyDescent="0.3">
      <c r="A119" s="8"/>
      <c r="B119" s="1" t="s">
        <v>8</v>
      </c>
      <c r="C119" s="2" t="s">
        <v>5</v>
      </c>
      <c r="D119" s="53">
        <v>0</v>
      </c>
      <c r="E119" s="53">
        <f>'2022'!B34</f>
        <v>0</v>
      </c>
      <c r="F119" s="53">
        <v>0</v>
      </c>
    </row>
    <row r="120" spans="1:8" s="7" customFormat="1" ht="12.95" customHeight="1" thickBot="1" x14ac:dyDescent="0.3">
      <c r="A120" s="8"/>
      <c r="B120" s="1" t="s">
        <v>9</v>
      </c>
      <c r="C120" s="2" t="s">
        <v>5</v>
      </c>
      <c r="D120" s="53">
        <f>'2021'!B35</f>
        <v>15208.034809999999</v>
      </c>
      <c r="E120" s="53">
        <f>'2022'!B35</f>
        <v>25866.057275112064</v>
      </c>
      <c r="F120" s="53">
        <f>'2023'!B35</f>
        <v>27896.561549423797</v>
      </c>
    </row>
    <row r="121" spans="1:8" s="7" customFormat="1" ht="12.95" customHeight="1" thickBot="1" x14ac:dyDescent="0.3">
      <c r="A121" s="8"/>
      <c r="B121" s="1" t="s">
        <v>10</v>
      </c>
      <c r="C121" s="2" t="s">
        <v>5</v>
      </c>
      <c r="D121" s="53">
        <f>'2021'!B36</f>
        <v>14031.546220000002</v>
      </c>
      <c r="E121" s="53">
        <f>'2022'!B36</f>
        <v>16518.859817482873</v>
      </c>
      <c r="F121" s="53">
        <f>'2023'!B36</f>
        <v>16412.965524919913</v>
      </c>
    </row>
    <row r="122" spans="1:8" s="7" customFormat="1" ht="12.95" customHeight="1" thickBot="1" x14ac:dyDescent="0.3">
      <c r="A122" s="8"/>
      <c r="B122" s="1" t="s">
        <v>76</v>
      </c>
      <c r="C122" s="2" t="s">
        <v>5</v>
      </c>
      <c r="D122" s="53">
        <f>'2021'!B37</f>
        <v>3011.21756</v>
      </c>
      <c r="E122" s="53">
        <f>'2022'!B37</f>
        <v>3224.2317842633952</v>
      </c>
      <c r="F122" s="53">
        <f>'2023'!B37</f>
        <v>3475.6909402206143</v>
      </c>
    </row>
    <row r="123" spans="1:8" s="7" customFormat="1" ht="12.95" customHeight="1" thickBot="1" x14ac:dyDescent="0.3">
      <c r="A123" s="8"/>
      <c r="B123" s="3"/>
      <c r="C123" s="2"/>
      <c r="D123" s="53"/>
      <c r="E123" s="53"/>
      <c r="F123" s="53"/>
    </row>
    <row r="124" spans="1:8" s="7" customFormat="1" ht="12.95" customHeight="1" thickBot="1" x14ac:dyDescent="0.3">
      <c r="A124" s="9" t="s">
        <v>68</v>
      </c>
      <c r="B124" s="10" t="s">
        <v>19</v>
      </c>
      <c r="C124" s="13" t="s">
        <v>5</v>
      </c>
      <c r="D124" s="52">
        <f>SUM(D126:D129)</f>
        <v>3418.1257599999999</v>
      </c>
      <c r="E124" s="52">
        <f>SUM(E126:E129)</f>
        <v>4095.2543312222788</v>
      </c>
      <c r="F124" s="52">
        <f>SUM(F126:F129)</f>
        <v>4417.0939293421643</v>
      </c>
    </row>
    <row r="125" spans="1:8" s="7" customFormat="1" ht="12.95" customHeight="1" thickBot="1" x14ac:dyDescent="0.3">
      <c r="A125" s="8"/>
      <c r="B125" s="1" t="s">
        <v>7</v>
      </c>
      <c r="C125" s="2"/>
      <c r="D125" s="53"/>
      <c r="E125" s="53"/>
      <c r="F125" s="53"/>
    </row>
    <row r="126" spans="1:8" s="7" customFormat="1" ht="12.95" customHeight="1" thickBot="1" x14ac:dyDescent="0.3">
      <c r="A126" s="8"/>
      <c r="B126" s="1" t="s">
        <v>8</v>
      </c>
      <c r="C126" s="2" t="s">
        <v>5</v>
      </c>
      <c r="D126" s="53">
        <v>0</v>
      </c>
      <c r="E126" s="53">
        <f>'2022'!B40</f>
        <v>0</v>
      </c>
      <c r="F126" s="53">
        <v>0</v>
      </c>
    </row>
    <row r="127" spans="1:8" s="7" customFormat="1" ht="12.95" customHeight="1" thickBot="1" x14ac:dyDescent="0.3">
      <c r="A127" s="8"/>
      <c r="B127" s="1" t="s">
        <v>9</v>
      </c>
      <c r="C127" s="2" t="s">
        <v>5</v>
      </c>
      <c r="D127" s="53">
        <f>'2021'!B41</f>
        <v>1856.0301400000001</v>
      </c>
      <c r="E127" s="53">
        <f>'2022'!B41</f>
        <v>2414.6192584181636</v>
      </c>
      <c r="F127" s="53">
        <f>'2023'!B41</f>
        <v>2531.6405697258715</v>
      </c>
    </row>
    <row r="128" spans="1:8" s="7" customFormat="1" ht="12.95" customHeight="1" thickBot="1" x14ac:dyDescent="0.3">
      <c r="A128" s="8"/>
      <c r="B128" s="1" t="s">
        <v>10</v>
      </c>
      <c r="C128" s="2" t="s">
        <v>5</v>
      </c>
      <c r="D128" s="53">
        <f>'2021'!B42</f>
        <v>573.76234999999997</v>
      </c>
      <c r="E128" s="53">
        <f>'2022'!B42</f>
        <v>619.25120765671886</v>
      </c>
      <c r="F128" s="53">
        <f>'2023'!B42</f>
        <v>620.26220943388785</v>
      </c>
    </row>
    <row r="129" spans="1:11" s="7" customFormat="1" ht="12.95" customHeight="1" thickBot="1" x14ac:dyDescent="0.3">
      <c r="A129" s="8"/>
      <c r="B129" s="1" t="s">
        <v>76</v>
      </c>
      <c r="C129" s="2" t="s">
        <v>5</v>
      </c>
      <c r="D129" s="53">
        <f>'2021'!B43</f>
        <v>988.33326999999997</v>
      </c>
      <c r="E129" s="53">
        <f>'2022'!B43</f>
        <v>1061.3838651473961</v>
      </c>
      <c r="F129" s="53">
        <f>'2023'!B43</f>
        <v>1265.1911501824052</v>
      </c>
    </row>
    <row r="130" spans="1:11" s="7" customFormat="1" ht="12.95" customHeight="1" thickBot="1" x14ac:dyDescent="0.3">
      <c r="A130" s="8"/>
      <c r="B130" s="3"/>
      <c r="C130" s="2"/>
      <c r="D130" s="53"/>
      <c r="E130" s="53"/>
      <c r="F130" s="53"/>
    </row>
    <row r="131" spans="1:11" s="7" customFormat="1" ht="12.95" customHeight="1" thickBot="1" x14ac:dyDescent="0.3">
      <c r="A131" s="12">
        <v>3</v>
      </c>
      <c r="B131" s="10" t="s">
        <v>22</v>
      </c>
      <c r="C131" s="13" t="s">
        <v>5</v>
      </c>
      <c r="D131" s="52">
        <f>D7-D69</f>
        <v>-477040.44264999987</v>
      </c>
      <c r="E131" s="52">
        <f>E7-E69</f>
        <v>-643702.01684450265</v>
      </c>
      <c r="F131" s="52">
        <f>F7-F69</f>
        <v>-605489.26915696729</v>
      </c>
    </row>
    <row r="132" spans="1:11" s="7" customFormat="1" ht="12.95" customHeight="1" thickBot="1" x14ac:dyDescent="0.3">
      <c r="A132" s="12">
        <v>4</v>
      </c>
      <c r="B132" s="1" t="s">
        <v>23</v>
      </c>
      <c r="C132" s="2" t="s">
        <v>5</v>
      </c>
      <c r="D132" s="53"/>
      <c r="E132" s="53"/>
      <c r="F132" s="53"/>
    </row>
    <row r="133" spans="1:11" s="7" customFormat="1" ht="12.95" customHeight="1" thickBot="1" x14ac:dyDescent="0.3">
      <c r="A133" s="12">
        <v>5</v>
      </c>
      <c r="B133" s="1" t="s">
        <v>24</v>
      </c>
      <c r="C133" s="2" t="s">
        <v>5</v>
      </c>
      <c r="D133" s="53">
        <v>198492</v>
      </c>
      <c r="E133" s="53">
        <v>129882</v>
      </c>
      <c r="F133" s="53">
        <v>58351</v>
      </c>
      <c r="H133" s="67"/>
    </row>
    <row r="134" spans="1:11" s="7" customFormat="1" ht="12.95" customHeight="1" thickBot="1" x14ac:dyDescent="0.3">
      <c r="A134" s="12">
        <v>6</v>
      </c>
      <c r="B134" s="1" t="s">
        <v>25</v>
      </c>
      <c r="C134" s="2" t="s">
        <v>5</v>
      </c>
      <c r="D134" s="53"/>
      <c r="E134" s="53"/>
      <c r="F134" s="53"/>
    </row>
    <row r="135" spans="1:11" s="7" customFormat="1" ht="12.95" customHeight="1" thickBot="1" x14ac:dyDescent="0.3">
      <c r="A135" s="12">
        <v>7</v>
      </c>
      <c r="B135" s="1" t="s">
        <v>26</v>
      </c>
      <c r="C135" s="2" t="s">
        <v>5</v>
      </c>
      <c r="D135" s="53">
        <v>454789</v>
      </c>
      <c r="E135" s="53">
        <v>235647</v>
      </c>
      <c r="F135" s="53">
        <v>248413</v>
      </c>
      <c r="H135" s="67"/>
      <c r="I135" s="67"/>
    </row>
    <row r="136" spans="1:11" s="7" customFormat="1" ht="12.95" customHeight="1" thickBot="1" x14ac:dyDescent="0.3">
      <c r="A136" s="12">
        <v>8</v>
      </c>
      <c r="B136" s="1" t="s">
        <v>27</v>
      </c>
      <c r="C136" s="2" t="s">
        <v>5</v>
      </c>
      <c r="D136" s="53">
        <f>'2021'!L51</f>
        <v>110956</v>
      </c>
      <c r="E136" s="53">
        <v>96275</v>
      </c>
      <c r="F136" s="53">
        <f>'2023'!L51</f>
        <v>90445</v>
      </c>
    </row>
    <row r="137" spans="1:11" s="7" customFormat="1" ht="12.95" customHeight="1" thickBot="1" x14ac:dyDescent="0.3">
      <c r="A137" s="12">
        <v>9</v>
      </c>
      <c r="B137" s="1" t="s">
        <v>28</v>
      </c>
      <c r="C137" s="2" t="s">
        <v>5</v>
      </c>
      <c r="D137" s="53">
        <f>D131+D133-D134+D135-D136</f>
        <v>65284.557350000134</v>
      </c>
      <c r="E137" s="53">
        <f t="shared" ref="E137:F137" si="19">E131+E133-E134+E135-E136</f>
        <v>-374448.01684450265</v>
      </c>
      <c r="F137" s="53">
        <f t="shared" si="19"/>
        <v>-389170.26915696729</v>
      </c>
      <c r="G137" s="82"/>
    </row>
    <row r="138" spans="1:11" s="7" customFormat="1" ht="12.95" customHeight="1" thickBot="1" x14ac:dyDescent="0.3">
      <c r="A138" s="12">
        <v>10</v>
      </c>
      <c r="B138" s="1" t="s">
        <v>29</v>
      </c>
      <c r="C138" s="2" t="s">
        <v>5</v>
      </c>
      <c r="D138" s="53">
        <v>8252</v>
      </c>
      <c r="E138" s="53">
        <v>0</v>
      </c>
      <c r="F138" s="53">
        <v>0</v>
      </c>
    </row>
    <row r="139" spans="1:11" s="7" customFormat="1" ht="27.95" customHeight="1" thickBot="1" x14ac:dyDescent="0.3">
      <c r="A139" s="9" t="s">
        <v>69</v>
      </c>
      <c r="B139" s="1" t="s">
        <v>30</v>
      </c>
      <c r="C139" s="2" t="s">
        <v>5</v>
      </c>
      <c r="D139" s="70">
        <v>0</v>
      </c>
      <c r="E139" s="70">
        <v>0</v>
      </c>
      <c r="F139" s="70">
        <v>0</v>
      </c>
    </row>
    <row r="140" spans="1:11" s="7" customFormat="1" ht="12.95" customHeight="1" thickBot="1" x14ac:dyDescent="0.3">
      <c r="A140" s="12">
        <v>11</v>
      </c>
      <c r="B140" s="1" t="s">
        <v>31</v>
      </c>
      <c r="C140" s="2" t="s">
        <v>5</v>
      </c>
      <c r="D140" s="53">
        <v>0</v>
      </c>
      <c r="E140" s="53">
        <v>0</v>
      </c>
      <c r="F140" s="53">
        <v>0</v>
      </c>
    </row>
    <row r="141" spans="1:11" s="7" customFormat="1" ht="12.95" customHeight="1" thickBot="1" x14ac:dyDescent="0.3">
      <c r="A141" s="12">
        <v>12</v>
      </c>
      <c r="B141" s="1" t="s">
        <v>32</v>
      </c>
      <c r="C141" s="2" t="s">
        <v>5</v>
      </c>
      <c r="D141" s="53">
        <v>0</v>
      </c>
      <c r="E141" s="53">
        <v>0</v>
      </c>
      <c r="F141" s="53">
        <v>0</v>
      </c>
      <c r="H141" s="67"/>
    </row>
    <row r="142" spans="1:11" s="7" customFormat="1" ht="12.95" customHeight="1" thickBot="1" x14ac:dyDescent="0.3">
      <c r="A142" s="12">
        <v>13</v>
      </c>
      <c r="B142" s="1" t="s">
        <v>33</v>
      </c>
      <c r="C142" s="2" t="s">
        <v>5</v>
      </c>
      <c r="D142" s="53">
        <v>4321</v>
      </c>
      <c r="E142" s="53">
        <v>0</v>
      </c>
      <c r="F142" s="53">
        <v>0</v>
      </c>
    </row>
    <row r="143" spans="1:11" s="7" customFormat="1" ht="12.95" customHeight="1" thickBot="1" x14ac:dyDescent="0.3">
      <c r="A143" s="12">
        <v>14</v>
      </c>
      <c r="B143" s="10" t="s">
        <v>34</v>
      </c>
      <c r="C143" s="13" t="s">
        <v>5</v>
      </c>
      <c r="D143" s="52">
        <f>D137+D138-D142</f>
        <v>69215.557350000134</v>
      </c>
      <c r="E143" s="52">
        <f t="shared" ref="E143:F143" si="20">E137-E138-E140-E141</f>
        <v>-374448.01684450265</v>
      </c>
      <c r="F143" s="52">
        <f t="shared" si="20"/>
        <v>-389170.26915696729</v>
      </c>
    </row>
    <row r="144" spans="1:11" x14ac:dyDescent="0.25">
      <c r="A144" s="17"/>
      <c r="B144" s="18"/>
      <c r="C144" s="18"/>
      <c r="D144" s="55"/>
      <c r="E144" s="18"/>
      <c r="F144" s="18"/>
      <c r="G144" s="18"/>
      <c r="H144" s="18"/>
      <c r="I144" s="18"/>
      <c r="J144" s="18"/>
      <c r="K144" s="18"/>
    </row>
    <row r="145" spans="1:11" x14ac:dyDescent="0.25">
      <c r="A145" s="19"/>
      <c r="B145" s="18"/>
      <c r="C145" s="36"/>
      <c r="D145" s="56"/>
      <c r="E145" s="18"/>
      <c r="F145" s="18"/>
      <c r="G145" s="18"/>
      <c r="H145" s="18"/>
      <c r="I145" s="18"/>
      <c r="J145" s="18"/>
      <c r="K145" s="18"/>
    </row>
    <row r="146" spans="1:11" x14ac:dyDescent="0.25">
      <c r="A146" s="96"/>
      <c r="B146" s="97"/>
      <c r="C146" s="20"/>
      <c r="D146" s="98"/>
      <c r="E146" s="98"/>
      <c r="F146" s="98"/>
      <c r="G146" s="98"/>
      <c r="H146" s="98"/>
      <c r="I146" s="98"/>
      <c r="J146" s="98"/>
      <c r="K146" s="18"/>
    </row>
    <row r="147" spans="1:11" x14ac:dyDescent="0.25">
      <c r="A147" s="96"/>
      <c r="B147" s="97"/>
      <c r="C147" s="89"/>
      <c r="D147" s="89"/>
      <c r="E147" s="21"/>
      <c r="F147" s="89"/>
      <c r="G147" s="89"/>
      <c r="H147" s="21"/>
      <c r="I147" s="22"/>
      <c r="J147" s="89"/>
      <c r="K147" s="18"/>
    </row>
    <row r="148" spans="1:11" x14ac:dyDescent="0.25">
      <c r="A148" s="96"/>
      <c r="B148" s="97"/>
      <c r="C148" s="99"/>
      <c r="D148" s="89"/>
      <c r="E148" s="43"/>
      <c r="F148" s="89"/>
      <c r="G148" s="89"/>
      <c r="H148" s="21"/>
      <c r="I148" s="22"/>
      <c r="J148" s="89"/>
      <c r="K148" s="18"/>
    </row>
    <row r="149" spans="1:11" x14ac:dyDescent="0.25">
      <c r="A149" s="96"/>
      <c r="B149" s="97"/>
      <c r="C149" s="89"/>
      <c r="D149" s="89"/>
      <c r="E149" s="23"/>
      <c r="F149" s="89"/>
      <c r="G149" s="89"/>
      <c r="H149" s="23"/>
      <c r="I149" s="22"/>
      <c r="J149" s="89"/>
      <c r="K149" s="18"/>
    </row>
    <row r="150" spans="1:11" x14ac:dyDescent="0.25">
      <c r="A150" s="96"/>
      <c r="B150" s="24"/>
      <c r="C150" s="90"/>
      <c r="D150" s="90"/>
      <c r="E150" s="24"/>
      <c r="F150" s="46"/>
      <c r="G150" s="24"/>
      <c r="H150" s="24"/>
      <c r="I150" s="20"/>
      <c r="J150" s="24"/>
      <c r="K150" s="18"/>
    </row>
    <row r="151" spans="1:11" x14ac:dyDescent="0.25">
      <c r="A151" s="25"/>
      <c r="B151" s="24"/>
      <c r="C151" s="90"/>
      <c r="D151" s="90"/>
      <c r="E151" s="24"/>
      <c r="F151" s="46"/>
      <c r="G151" s="24"/>
      <c r="H151" s="24"/>
      <c r="I151" s="24"/>
      <c r="J151" s="24"/>
      <c r="K151" s="18"/>
    </row>
    <row r="152" spans="1:11" x14ac:dyDescent="0.25">
      <c r="A152" s="26"/>
      <c r="B152" s="27"/>
      <c r="C152" s="91"/>
      <c r="D152" s="91"/>
      <c r="E152" s="28"/>
      <c r="F152" s="45"/>
      <c r="G152" s="28"/>
      <c r="H152" s="28"/>
      <c r="I152" s="28"/>
      <c r="J152" s="28"/>
      <c r="K152" s="18"/>
    </row>
    <row r="153" spans="1:11" x14ac:dyDescent="0.25">
      <c r="A153" s="29"/>
      <c r="B153" s="27"/>
      <c r="C153" s="91"/>
      <c r="D153" s="91"/>
      <c r="E153" s="28"/>
      <c r="F153" s="45"/>
      <c r="G153" s="28"/>
      <c r="H153" s="28"/>
      <c r="I153" s="28"/>
      <c r="J153" s="28"/>
      <c r="K153" s="18"/>
    </row>
    <row r="154" spans="1:11" x14ac:dyDescent="0.25">
      <c r="A154" s="29"/>
      <c r="B154" s="27"/>
      <c r="C154" s="91"/>
      <c r="D154" s="91"/>
      <c r="E154" s="28"/>
      <c r="F154" s="45"/>
      <c r="G154" s="28"/>
      <c r="H154" s="28"/>
      <c r="I154" s="28"/>
      <c r="J154" s="28"/>
      <c r="K154" s="18"/>
    </row>
    <row r="155" spans="1:11" x14ac:dyDescent="0.25">
      <c r="A155" s="29"/>
      <c r="B155" s="27"/>
      <c r="C155" s="91"/>
      <c r="D155" s="91"/>
      <c r="E155" s="28"/>
      <c r="F155" s="45"/>
      <c r="G155" s="28"/>
      <c r="H155" s="28"/>
      <c r="I155" s="28"/>
      <c r="J155" s="28"/>
      <c r="K155" s="18"/>
    </row>
    <row r="156" spans="1:11" x14ac:dyDescent="0.25">
      <c r="A156" s="29"/>
      <c r="B156" s="27"/>
      <c r="C156" s="91"/>
      <c r="D156" s="91"/>
      <c r="E156" s="28"/>
      <c r="F156" s="45"/>
      <c r="G156" s="28"/>
      <c r="H156" s="28"/>
      <c r="I156" s="28"/>
      <c r="J156" s="28"/>
      <c r="K156" s="18"/>
    </row>
    <row r="157" spans="1:11" x14ac:dyDescent="0.25">
      <c r="A157" s="29"/>
      <c r="B157" s="27"/>
      <c r="C157" s="91"/>
      <c r="D157" s="91"/>
      <c r="E157" s="28"/>
      <c r="F157" s="45"/>
      <c r="G157" s="28"/>
      <c r="H157" s="28"/>
      <c r="I157" s="28"/>
      <c r="J157" s="28"/>
      <c r="K157" s="18"/>
    </row>
    <row r="158" spans="1:11" x14ac:dyDescent="0.25">
      <c r="A158" s="26"/>
      <c r="B158" s="28"/>
      <c r="C158" s="91"/>
      <c r="D158" s="91"/>
      <c r="E158" s="28"/>
      <c r="F158" s="45"/>
      <c r="G158" s="28"/>
      <c r="H158" s="28"/>
      <c r="I158" s="27"/>
      <c r="J158" s="28"/>
      <c r="K158" s="18"/>
    </row>
    <row r="159" spans="1:11" x14ac:dyDescent="0.25">
      <c r="A159" s="29"/>
      <c r="B159" s="27"/>
      <c r="C159" s="91"/>
      <c r="D159" s="91"/>
      <c r="E159" s="28"/>
      <c r="F159" s="45"/>
      <c r="G159" s="28"/>
      <c r="H159" s="28"/>
      <c r="I159" s="28"/>
      <c r="J159" s="28"/>
      <c r="K159" s="18"/>
    </row>
    <row r="160" spans="1:11" x14ac:dyDescent="0.25">
      <c r="A160" s="29"/>
      <c r="B160" s="27"/>
      <c r="C160" s="91"/>
      <c r="D160" s="91"/>
      <c r="E160" s="28"/>
      <c r="F160" s="45"/>
      <c r="G160" s="28"/>
      <c r="H160" s="28"/>
      <c r="I160" s="28"/>
      <c r="J160" s="28"/>
      <c r="K160" s="18"/>
    </row>
    <row r="161" spans="1:11" x14ac:dyDescent="0.25">
      <c r="A161" s="29"/>
      <c r="B161" s="27"/>
      <c r="C161" s="91"/>
      <c r="D161" s="91"/>
      <c r="E161" s="28"/>
      <c r="F161" s="45"/>
      <c r="G161" s="28"/>
      <c r="H161" s="28"/>
      <c r="I161" s="28"/>
      <c r="J161" s="28"/>
      <c r="K161" s="18"/>
    </row>
    <row r="162" spans="1:11" x14ac:dyDescent="0.25">
      <c r="A162" s="29"/>
      <c r="B162" s="27"/>
      <c r="C162" s="91"/>
      <c r="D162" s="91"/>
      <c r="E162" s="28"/>
      <c r="F162" s="45"/>
      <c r="G162" s="28"/>
      <c r="H162" s="28"/>
      <c r="I162" s="28"/>
      <c r="J162" s="28"/>
      <c r="K162" s="18"/>
    </row>
    <row r="163" spans="1:11" x14ac:dyDescent="0.25">
      <c r="A163" s="29"/>
      <c r="B163" s="27"/>
      <c r="C163" s="91"/>
      <c r="D163" s="91"/>
      <c r="E163" s="28"/>
      <c r="F163" s="45"/>
      <c r="G163" s="28"/>
      <c r="H163" s="28"/>
      <c r="I163" s="28"/>
      <c r="J163" s="28"/>
      <c r="K163" s="18"/>
    </row>
    <row r="164" spans="1:11" x14ac:dyDescent="0.25">
      <c r="A164" s="26"/>
      <c r="B164" s="27"/>
      <c r="C164" s="91"/>
      <c r="D164" s="91"/>
      <c r="E164" s="28"/>
      <c r="F164" s="45"/>
      <c r="G164" s="28"/>
      <c r="H164" s="28"/>
      <c r="I164" s="27"/>
      <c r="J164" s="28"/>
      <c r="K164" s="18"/>
    </row>
    <row r="165" spans="1:11" x14ac:dyDescent="0.25">
      <c r="A165" s="29"/>
      <c r="B165" s="27"/>
      <c r="C165" s="91"/>
      <c r="D165" s="91"/>
      <c r="E165" s="28"/>
      <c r="F165" s="45"/>
      <c r="G165" s="28"/>
      <c r="H165" s="28"/>
      <c r="I165" s="28"/>
      <c r="J165" s="28"/>
      <c r="K165" s="18"/>
    </row>
    <row r="166" spans="1:11" x14ac:dyDescent="0.25">
      <c r="A166" s="29"/>
      <c r="B166" s="27"/>
      <c r="C166" s="91"/>
      <c r="D166" s="91"/>
      <c r="E166" s="28"/>
      <c r="F166" s="45"/>
      <c r="G166" s="28"/>
      <c r="H166" s="28"/>
      <c r="I166" s="28"/>
      <c r="J166" s="28"/>
      <c r="K166" s="18"/>
    </row>
    <row r="167" spans="1:11" x14ac:dyDescent="0.25">
      <c r="A167" s="29"/>
      <c r="B167" s="27"/>
      <c r="C167" s="91"/>
      <c r="D167" s="91"/>
      <c r="E167" s="28"/>
      <c r="F167" s="45"/>
      <c r="G167" s="28"/>
      <c r="H167" s="28"/>
      <c r="I167" s="28"/>
      <c r="J167" s="28"/>
      <c r="K167" s="18"/>
    </row>
    <row r="168" spans="1:11" x14ac:dyDescent="0.25">
      <c r="A168" s="29"/>
      <c r="B168" s="27"/>
      <c r="C168" s="91"/>
      <c r="D168" s="91"/>
      <c r="E168" s="28"/>
      <c r="F168" s="45"/>
      <c r="G168" s="28"/>
      <c r="H168" s="28"/>
      <c r="I168" s="28"/>
      <c r="J168" s="28"/>
      <c r="K168" s="18"/>
    </row>
    <row r="169" spans="1:11" x14ac:dyDescent="0.25">
      <c r="A169" s="29"/>
      <c r="B169" s="27"/>
      <c r="C169" s="91"/>
      <c r="D169" s="91"/>
      <c r="E169" s="28"/>
      <c r="F169" s="45"/>
      <c r="G169" s="28"/>
      <c r="H169" s="28"/>
      <c r="I169" s="28"/>
      <c r="J169" s="28"/>
      <c r="K169" s="18"/>
    </row>
    <row r="170" spans="1:11" x14ac:dyDescent="0.25">
      <c r="A170" s="26"/>
      <c r="B170" s="28"/>
      <c r="C170" s="91"/>
      <c r="D170" s="91"/>
      <c r="E170" s="28"/>
      <c r="F170" s="45"/>
      <c r="G170" s="28"/>
      <c r="H170" s="28"/>
      <c r="I170" s="27"/>
      <c r="J170" s="27"/>
      <c r="K170" s="18"/>
    </row>
    <row r="171" spans="1:11" x14ac:dyDescent="0.25">
      <c r="A171" s="29"/>
      <c r="B171" s="27"/>
      <c r="C171" s="91"/>
      <c r="D171" s="91"/>
      <c r="E171" s="28"/>
      <c r="F171" s="45"/>
      <c r="G171" s="28"/>
      <c r="H171" s="28"/>
      <c r="I171" s="28"/>
      <c r="J171" s="28"/>
      <c r="K171" s="18"/>
    </row>
    <row r="172" spans="1:11" x14ac:dyDescent="0.25">
      <c r="A172" s="29"/>
      <c r="B172" s="27"/>
      <c r="C172" s="91"/>
      <c r="D172" s="91"/>
      <c r="E172" s="28"/>
      <c r="F172" s="45"/>
      <c r="G172" s="28"/>
      <c r="H172" s="28"/>
      <c r="I172" s="28"/>
      <c r="J172" s="28"/>
      <c r="K172" s="18"/>
    </row>
    <row r="173" spans="1:11" x14ac:dyDescent="0.25">
      <c r="A173" s="29"/>
      <c r="B173" s="27"/>
      <c r="C173" s="91"/>
      <c r="D173" s="91"/>
      <c r="E173" s="28"/>
      <c r="F173" s="45"/>
      <c r="G173" s="28"/>
      <c r="H173" s="28"/>
      <c r="I173" s="28"/>
      <c r="J173" s="28"/>
      <c r="K173" s="18"/>
    </row>
    <row r="174" spans="1:11" x14ac:dyDescent="0.25">
      <c r="A174" s="29"/>
      <c r="B174" s="27"/>
      <c r="C174" s="91"/>
      <c r="D174" s="91"/>
      <c r="E174" s="28"/>
      <c r="F174" s="45"/>
      <c r="G174" s="28"/>
      <c r="H174" s="28"/>
      <c r="I174" s="28"/>
      <c r="J174" s="28"/>
      <c r="K174" s="18"/>
    </row>
    <row r="175" spans="1:11" x14ac:dyDescent="0.25">
      <c r="A175" s="29"/>
      <c r="B175" s="27"/>
      <c r="C175" s="91"/>
      <c r="D175" s="91"/>
      <c r="E175" s="28"/>
      <c r="F175" s="45"/>
      <c r="G175" s="28"/>
      <c r="H175" s="28"/>
      <c r="I175" s="28"/>
      <c r="J175" s="28"/>
      <c r="K175" s="18"/>
    </row>
    <row r="176" spans="1:11" x14ac:dyDescent="0.25">
      <c r="A176" s="26"/>
      <c r="B176" s="28"/>
      <c r="C176" s="91"/>
      <c r="D176" s="91"/>
      <c r="E176" s="28"/>
      <c r="F176" s="45"/>
      <c r="G176" s="28"/>
      <c r="H176" s="28"/>
      <c r="I176" s="27"/>
      <c r="J176" s="27"/>
      <c r="K176" s="18"/>
    </row>
    <row r="177" spans="1:11" x14ac:dyDescent="0.25">
      <c r="A177" s="29"/>
      <c r="B177" s="27"/>
      <c r="C177" s="91"/>
      <c r="D177" s="91"/>
      <c r="E177" s="28"/>
      <c r="F177" s="45"/>
      <c r="G177" s="28"/>
      <c r="H177" s="28"/>
      <c r="I177" s="28"/>
      <c r="J177" s="28"/>
      <c r="K177" s="18"/>
    </row>
    <row r="178" spans="1:11" x14ac:dyDescent="0.25">
      <c r="A178" s="29"/>
      <c r="B178" s="27"/>
      <c r="C178" s="91"/>
      <c r="D178" s="91"/>
      <c r="E178" s="28"/>
      <c r="F178" s="45"/>
      <c r="G178" s="28"/>
      <c r="H178" s="28"/>
      <c r="I178" s="28"/>
      <c r="J178" s="28"/>
      <c r="K178" s="18"/>
    </row>
    <row r="179" spans="1:11" x14ac:dyDescent="0.25">
      <c r="A179" s="29"/>
      <c r="B179" s="27"/>
      <c r="C179" s="91"/>
      <c r="D179" s="91"/>
      <c r="E179" s="28"/>
      <c r="F179" s="45"/>
      <c r="G179" s="28"/>
      <c r="H179" s="28"/>
      <c r="I179" s="28"/>
      <c r="J179" s="28"/>
      <c r="K179" s="18"/>
    </row>
    <row r="180" spans="1:11" x14ac:dyDescent="0.25">
      <c r="A180" s="29"/>
      <c r="B180" s="27"/>
      <c r="C180" s="91"/>
      <c r="D180" s="91"/>
      <c r="E180" s="28"/>
      <c r="F180" s="45"/>
      <c r="G180" s="28"/>
      <c r="H180" s="28"/>
      <c r="I180" s="28"/>
      <c r="J180" s="28"/>
      <c r="K180" s="18"/>
    </row>
    <row r="181" spans="1:11" x14ac:dyDescent="0.25">
      <c r="A181" s="29"/>
      <c r="B181" s="27"/>
      <c r="C181" s="91"/>
      <c r="D181" s="91"/>
      <c r="E181" s="28"/>
      <c r="F181" s="45"/>
      <c r="G181" s="28"/>
      <c r="H181" s="28"/>
      <c r="I181" s="28"/>
      <c r="J181" s="28"/>
      <c r="K181" s="18"/>
    </row>
    <row r="182" spans="1:11" x14ac:dyDescent="0.25">
      <c r="A182" s="26"/>
      <c r="B182" s="28"/>
      <c r="C182" s="91"/>
      <c r="D182" s="91"/>
      <c r="E182" s="28"/>
      <c r="F182" s="45"/>
      <c r="G182" s="28"/>
      <c r="H182" s="28"/>
      <c r="I182" s="27"/>
      <c r="J182" s="27"/>
      <c r="K182" s="18"/>
    </row>
    <row r="183" spans="1:11" x14ac:dyDescent="0.25">
      <c r="A183" s="29"/>
      <c r="B183" s="27"/>
      <c r="C183" s="91"/>
      <c r="D183" s="91"/>
      <c r="E183" s="28"/>
      <c r="F183" s="45"/>
      <c r="G183" s="28"/>
      <c r="H183" s="28"/>
      <c r="I183" s="28"/>
      <c r="J183" s="28"/>
      <c r="K183" s="18"/>
    </row>
    <row r="184" spans="1:11" x14ac:dyDescent="0.25">
      <c r="A184" s="29"/>
      <c r="B184" s="27"/>
      <c r="C184" s="91"/>
      <c r="D184" s="91"/>
      <c r="E184" s="28"/>
      <c r="F184" s="45"/>
      <c r="G184" s="28"/>
      <c r="H184" s="28"/>
      <c r="I184" s="28"/>
      <c r="J184" s="28"/>
      <c r="K184" s="18"/>
    </row>
    <row r="185" spans="1:11" x14ac:dyDescent="0.25">
      <c r="A185" s="29"/>
      <c r="B185" s="27"/>
      <c r="C185" s="91"/>
      <c r="D185" s="91"/>
      <c r="E185" s="28"/>
      <c r="F185" s="45"/>
      <c r="G185" s="28"/>
      <c r="H185" s="28"/>
      <c r="I185" s="28"/>
      <c r="J185" s="28"/>
      <c r="K185" s="18"/>
    </row>
    <row r="186" spans="1:11" x14ac:dyDescent="0.25">
      <c r="A186" s="29"/>
      <c r="B186" s="27"/>
      <c r="C186" s="91"/>
      <c r="D186" s="91"/>
      <c r="E186" s="28"/>
      <c r="F186" s="45"/>
      <c r="G186" s="28"/>
      <c r="H186" s="28"/>
      <c r="I186" s="28"/>
      <c r="J186" s="28"/>
      <c r="K186" s="18"/>
    </row>
    <row r="187" spans="1:11" x14ac:dyDescent="0.25">
      <c r="A187" s="29"/>
      <c r="B187" s="27"/>
      <c r="C187" s="91"/>
      <c r="D187" s="91"/>
      <c r="E187" s="28"/>
      <c r="F187" s="45"/>
      <c r="G187" s="28"/>
      <c r="H187" s="28"/>
      <c r="I187" s="28"/>
      <c r="J187" s="28"/>
      <c r="K187" s="18"/>
    </row>
    <row r="188" spans="1:11" x14ac:dyDescent="0.25">
      <c r="A188" s="25"/>
      <c r="B188" s="30"/>
      <c r="C188" s="91"/>
      <c r="D188" s="91"/>
      <c r="E188" s="28"/>
      <c r="F188" s="45"/>
      <c r="G188" s="28"/>
      <c r="H188" s="28"/>
      <c r="I188" s="27"/>
      <c r="J188" s="28"/>
      <c r="K188" s="18"/>
    </row>
    <row r="189" spans="1:11" x14ac:dyDescent="0.25">
      <c r="A189" s="29"/>
      <c r="B189" s="27"/>
      <c r="C189" s="91"/>
      <c r="D189" s="91"/>
      <c r="E189" s="28"/>
      <c r="F189" s="45"/>
      <c r="G189" s="28"/>
      <c r="H189" s="28"/>
      <c r="I189" s="28"/>
      <c r="J189" s="28"/>
      <c r="K189" s="18"/>
    </row>
    <row r="190" spans="1:11" x14ac:dyDescent="0.25">
      <c r="A190" s="29"/>
      <c r="B190" s="27"/>
      <c r="C190" s="91"/>
      <c r="D190" s="91"/>
      <c r="E190" s="28"/>
      <c r="F190" s="45"/>
      <c r="G190" s="28"/>
      <c r="H190" s="28"/>
      <c r="I190" s="28"/>
      <c r="J190" s="28"/>
      <c r="K190" s="18"/>
    </row>
    <row r="191" spans="1:11" x14ac:dyDescent="0.25">
      <c r="A191" s="29"/>
      <c r="B191" s="27"/>
      <c r="C191" s="91"/>
      <c r="D191" s="91"/>
      <c r="E191" s="28"/>
      <c r="F191" s="45"/>
      <c r="G191" s="28"/>
      <c r="H191" s="28"/>
      <c r="I191" s="28"/>
      <c r="J191" s="28"/>
      <c r="K191" s="18"/>
    </row>
    <row r="192" spans="1:11" x14ac:dyDescent="0.25">
      <c r="A192" s="29"/>
      <c r="B192" s="27"/>
      <c r="C192" s="91"/>
      <c r="D192" s="91"/>
      <c r="E192" s="28"/>
      <c r="F192" s="45"/>
      <c r="G192" s="28"/>
      <c r="H192" s="28"/>
      <c r="I192" s="28"/>
      <c r="J192" s="28"/>
      <c r="K192" s="18"/>
    </row>
    <row r="193" spans="1:11" x14ac:dyDescent="0.25">
      <c r="A193" s="29"/>
      <c r="B193" s="27"/>
      <c r="C193" s="91"/>
      <c r="D193" s="91"/>
      <c r="E193" s="28"/>
      <c r="F193" s="45"/>
      <c r="G193" s="28"/>
      <c r="H193" s="28"/>
      <c r="I193" s="28"/>
      <c r="J193" s="28"/>
      <c r="K193" s="18"/>
    </row>
    <row r="194" spans="1:11" x14ac:dyDescent="0.25">
      <c r="A194" s="25"/>
      <c r="B194" s="28"/>
      <c r="C194" s="91"/>
      <c r="D194" s="91"/>
      <c r="E194" s="27"/>
      <c r="F194" s="27"/>
      <c r="G194" s="28"/>
      <c r="H194" s="28"/>
      <c r="I194" s="27"/>
      <c r="J194" s="27"/>
      <c r="K194" s="18"/>
    </row>
    <row r="195" spans="1:11" x14ac:dyDescent="0.25">
      <c r="A195" s="29"/>
      <c r="B195" s="27"/>
      <c r="C195" s="91"/>
      <c r="D195" s="91"/>
      <c r="E195" s="28"/>
      <c r="F195" s="45"/>
      <c r="G195" s="28"/>
      <c r="H195" s="28"/>
      <c r="I195" s="28"/>
      <c r="J195" s="28"/>
      <c r="K195" s="18"/>
    </row>
    <row r="196" spans="1:11" x14ac:dyDescent="0.25">
      <c r="A196" s="29"/>
      <c r="B196" s="27"/>
      <c r="C196" s="91"/>
      <c r="D196" s="91"/>
      <c r="E196" s="28"/>
      <c r="F196" s="45"/>
      <c r="G196" s="28"/>
      <c r="H196" s="28"/>
      <c r="I196" s="28"/>
      <c r="J196" s="28"/>
      <c r="K196" s="18"/>
    </row>
    <row r="197" spans="1:11" x14ac:dyDescent="0.25">
      <c r="A197" s="29"/>
      <c r="B197" s="27"/>
      <c r="C197" s="91"/>
      <c r="D197" s="91"/>
      <c r="E197" s="28"/>
      <c r="F197" s="45"/>
      <c r="G197" s="28"/>
      <c r="H197" s="28"/>
      <c r="I197" s="28"/>
      <c r="J197" s="28"/>
      <c r="K197" s="18"/>
    </row>
    <row r="198" spans="1:11" x14ac:dyDescent="0.25">
      <c r="A198" s="29"/>
      <c r="B198" s="27"/>
      <c r="C198" s="91"/>
      <c r="D198" s="91"/>
      <c r="E198" s="28"/>
      <c r="F198" s="45"/>
      <c r="G198" s="28"/>
      <c r="H198" s="28"/>
      <c r="I198" s="28"/>
      <c r="J198" s="28"/>
      <c r="K198" s="18"/>
    </row>
    <row r="199" spans="1:11" x14ac:dyDescent="0.25">
      <c r="A199" s="29"/>
      <c r="B199" s="27"/>
      <c r="C199" s="91"/>
      <c r="D199" s="91"/>
      <c r="E199" s="28"/>
      <c r="F199" s="45"/>
      <c r="G199" s="28"/>
      <c r="H199" s="28"/>
      <c r="I199" s="28"/>
      <c r="J199" s="28"/>
      <c r="K199" s="18"/>
    </row>
    <row r="200" spans="1:11" x14ac:dyDescent="0.25">
      <c r="A200" s="25"/>
      <c r="B200" s="28"/>
      <c r="C200" s="91"/>
      <c r="D200" s="91"/>
      <c r="E200" s="28"/>
      <c r="F200" s="45"/>
      <c r="G200" s="27"/>
      <c r="H200" s="28"/>
      <c r="I200" s="28"/>
      <c r="J200" s="28"/>
      <c r="K200" s="18"/>
    </row>
    <row r="201" spans="1:11" x14ac:dyDescent="0.25">
      <c r="A201" s="31"/>
      <c r="B201" s="31"/>
      <c r="C201" s="31"/>
      <c r="D201" s="57"/>
      <c r="E201" s="31"/>
      <c r="F201" s="31"/>
      <c r="G201" s="31"/>
      <c r="H201" s="31"/>
      <c r="I201" s="31"/>
      <c r="J201" s="31"/>
      <c r="K201" s="18"/>
    </row>
    <row r="202" spans="1:11" x14ac:dyDescent="0.25">
      <c r="A202" s="17"/>
      <c r="B202" s="18"/>
      <c r="C202" s="18"/>
      <c r="D202" s="55"/>
      <c r="E202" s="18"/>
      <c r="F202" s="18"/>
      <c r="G202" s="18"/>
      <c r="H202" s="18"/>
      <c r="I202" s="18"/>
      <c r="J202" s="18"/>
      <c r="K202" s="18"/>
    </row>
    <row r="203" spans="1:11" x14ac:dyDescent="0.25">
      <c r="A203" s="32"/>
      <c r="B203" s="18"/>
      <c r="C203" s="18"/>
      <c r="D203" s="55"/>
      <c r="E203" s="18"/>
      <c r="F203" s="18"/>
      <c r="G203" s="18"/>
      <c r="H203" s="18"/>
      <c r="I203" s="18"/>
      <c r="J203" s="18"/>
      <c r="K203" s="18"/>
    </row>
    <row r="204" spans="1:11" x14ac:dyDescent="0.25">
      <c r="A204" s="33"/>
      <c r="B204" s="18"/>
      <c r="C204" s="18"/>
      <c r="D204" s="55"/>
      <c r="E204" s="18"/>
      <c r="F204" s="18"/>
      <c r="G204" s="18"/>
      <c r="H204" s="18"/>
      <c r="I204" s="18"/>
      <c r="J204" s="18"/>
      <c r="K204" s="18"/>
    </row>
    <row r="205" spans="1:11" x14ac:dyDescent="0.25">
      <c r="A205" s="33"/>
      <c r="B205" s="18"/>
      <c r="C205" s="18"/>
      <c r="D205" s="55"/>
      <c r="E205" s="18"/>
      <c r="F205" s="18"/>
      <c r="G205" s="18"/>
      <c r="H205" s="18"/>
      <c r="I205" s="18"/>
      <c r="J205" s="18"/>
      <c r="K205" s="18"/>
    </row>
    <row r="206" spans="1:11" x14ac:dyDescent="0.25">
      <c r="A206" s="17"/>
      <c r="B206" s="18"/>
      <c r="C206" s="18"/>
      <c r="D206" s="55"/>
      <c r="E206" s="18"/>
      <c r="F206" s="18"/>
      <c r="G206" s="18"/>
      <c r="H206" s="18"/>
      <c r="I206" s="18"/>
      <c r="J206" s="18"/>
      <c r="K206" s="18"/>
    </row>
    <row r="207" spans="1:11" x14ac:dyDescent="0.25">
      <c r="A207" s="18"/>
      <c r="B207" s="18"/>
      <c r="C207" s="18"/>
      <c r="D207" s="55"/>
      <c r="E207" s="18"/>
      <c r="F207" s="18"/>
      <c r="G207" s="18"/>
      <c r="H207" s="18"/>
      <c r="I207" s="18"/>
      <c r="J207" s="18"/>
      <c r="K207" s="18"/>
    </row>
    <row r="208" spans="1:11" x14ac:dyDescent="0.25">
      <c r="A208" s="34"/>
      <c r="B208" s="18"/>
      <c r="C208" s="18"/>
      <c r="D208" s="55"/>
      <c r="E208" s="18"/>
      <c r="F208" s="18"/>
      <c r="G208" s="18"/>
      <c r="H208" s="18"/>
      <c r="I208" s="18"/>
      <c r="J208" s="18"/>
      <c r="K208" s="18"/>
    </row>
    <row r="209" spans="1:11" x14ac:dyDescent="0.25">
      <c r="A209" s="17"/>
      <c r="B209" s="18"/>
      <c r="C209" s="18"/>
      <c r="D209" s="55"/>
      <c r="E209" s="18"/>
      <c r="F209" s="18"/>
      <c r="G209" s="18"/>
      <c r="H209" s="18"/>
      <c r="I209" s="18"/>
      <c r="J209" s="18"/>
      <c r="K209" s="18"/>
    </row>
    <row r="210" spans="1:11" x14ac:dyDescent="0.25">
      <c r="A210" s="19"/>
      <c r="B210" s="18"/>
      <c r="C210" s="18"/>
      <c r="D210" s="55"/>
      <c r="E210" s="18"/>
      <c r="F210" s="18"/>
      <c r="G210" s="18"/>
      <c r="H210" s="18"/>
      <c r="I210" s="18"/>
      <c r="J210" s="18"/>
      <c r="K210" s="18"/>
    </row>
    <row r="211" spans="1:11" x14ac:dyDescent="0.25">
      <c r="A211" s="96"/>
      <c r="B211" s="97"/>
      <c r="C211" s="20"/>
      <c r="D211" s="98"/>
      <c r="E211" s="98"/>
      <c r="F211" s="98"/>
      <c r="G211" s="98"/>
      <c r="H211" s="98"/>
      <c r="I211" s="98"/>
      <c r="J211" s="98"/>
      <c r="K211" s="18"/>
    </row>
    <row r="212" spans="1:11" x14ac:dyDescent="0.25">
      <c r="A212" s="96"/>
      <c r="B212" s="97"/>
      <c r="C212" s="89"/>
      <c r="D212" s="89"/>
      <c r="E212" s="21"/>
      <c r="F212" s="89"/>
      <c r="G212" s="89"/>
      <c r="H212" s="21"/>
      <c r="I212" s="22"/>
      <c r="J212" s="89"/>
      <c r="K212" s="18"/>
    </row>
    <row r="213" spans="1:11" x14ac:dyDescent="0.25">
      <c r="A213" s="96"/>
      <c r="B213" s="97"/>
      <c r="C213" s="89"/>
      <c r="D213" s="89"/>
      <c r="E213" s="21"/>
      <c r="F213" s="89"/>
      <c r="G213" s="89"/>
      <c r="H213" s="21"/>
      <c r="I213" s="22"/>
      <c r="J213" s="89"/>
      <c r="K213" s="18"/>
    </row>
    <row r="214" spans="1:11" x14ac:dyDescent="0.25">
      <c r="A214" s="96"/>
      <c r="B214" s="97"/>
      <c r="C214" s="89"/>
      <c r="D214" s="89"/>
      <c r="E214" s="23"/>
      <c r="F214" s="89"/>
      <c r="G214" s="89"/>
      <c r="H214" s="23"/>
      <c r="I214" s="22"/>
      <c r="J214" s="89"/>
      <c r="K214" s="18"/>
    </row>
    <row r="215" spans="1:11" x14ac:dyDescent="0.25">
      <c r="A215" s="96"/>
      <c r="B215" s="24"/>
      <c r="C215" s="90"/>
      <c r="D215" s="90"/>
      <c r="E215" s="24"/>
      <c r="F215" s="46"/>
      <c r="G215" s="24"/>
      <c r="H215" s="24"/>
      <c r="I215" s="20"/>
      <c r="J215" s="24"/>
      <c r="K215" s="18"/>
    </row>
    <row r="216" spans="1:11" x14ac:dyDescent="0.25">
      <c r="A216" s="25"/>
      <c r="B216" s="24"/>
      <c r="C216" s="90"/>
      <c r="D216" s="90"/>
      <c r="E216" s="24"/>
      <c r="F216" s="46"/>
      <c r="G216" s="24"/>
      <c r="H216" s="24"/>
      <c r="I216" s="24"/>
      <c r="J216" s="24"/>
      <c r="K216" s="18"/>
    </row>
    <row r="217" spans="1:11" x14ac:dyDescent="0.25">
      <c r="A217" s="26"/>
      <c r="B217" s="27"/>
      <c r="C217" s="91"/>
      <c r="D217" s="91"/>
      <c r="E217" s="28"/>
      <c r="F217" s="45"/>
      <c r="G217" s="28"/>
      <c r="H217" s="28"/>
      <c r="I217" s="28"/>
      <c r="J217" s="28"/>
      <c r="K217" s="18"/>
    </row>
    <row r="218" spans="1:11" x14ac:dyDescent="0.25">
      <c r="A218" s="29"/>
      <c r="B218" s="27"/>
      <c r="C218" s="91"/>
      <c r="D218" s="91"/>
      <c r="E218" s="28"/>
      <c r="F218" s="45"/>
      <c r="G218" s="28"/>
      <c r="H218" s="28"/>
      <c r="I218" s="28"/>
      <c r="J218" s="28"/>
      <c r="K218" s="18"/>
    </row>
    <row r="219" spans="1:11" x14ac:dyDescent="0.25">
      <c r="A219" s="29"/>
      <c r="B219" s="27"/>
      <c r="C219" s="91"/>
      <c r="D219" s="91"/>
      <c r="E219" s="28"/>
      <c r="F219" s="45"/>
      <c r="G219" s="28"/>
      <c r="H219" s="28"/>
      <c r="I219" s="28"/>
      <c r="J219" s="28"/>
      <c r="K219" s="18"/>
    </row>
    <row r="220" spans="1:11" x14ac:dyDescent="0.25">
      <c r="A220" s="29"/>
      <c r="B220" s="27"/>
      <c r="C220" s="91"/>
      <c r="D220" s="91"/>
      <c r="E220" s="28"/>
      <c r="F220" s="45"/>
      <c r="G220" s="28"/>
      <c r="H220" s="28"/>
      <c r="I220" s="28"/>
      <c r="J220" s="28"/>
      <c r="K220" s="18"/>
    </row>
    <row r="221" spans="1:11" x14ac:dyDescent="0.25">
      <c r="A221" s="29"/>
      <c r="B221" s="27"/>
      <c r="C221" s="91"/>
      <c r="D221" s="91"/>
      <c r="E221" s="28"/>
      <c r="F221" s="45"/>
      <c r="G221" s="28"/>
      <c r="H221" s="28"/>
      <c r="I221" s="28"/>
      <c r="J221" s="28"/>
      <c r="K221" s="18"/>
    </row>
    <row r="222" spans="1:11" x14ac:dyDescent="0.25">
      <c r="A222" s="29"/>
      <c r="B222" s="27"/>
      <c r="C222" s="91"/>
      <c r="D222" s="91"/>
      <c r="E222" s="28"/>
      <c r="F222" s="45"/>
      <c r="G222" s="28"/>
      <c r="H222" s="28"/>
      <c r="I222" s="28"/>
      <c r="J222" s="28"/>
      <c r="K222" s="18"/>
    </row>
    <row r="223" spans="1:11" x14ac:dyDescent="0.25">
      <c r="A223" s="26"/>
      <c r="B223" s="28"/>
      <c r="C223" s="91"/>
      <c r="D223" s="91"/>
      <c r="E223" s="28"/>
      <c r="F223" s="45"/>
      <c r="G223" s="28"/>
      <c r="H223" s="28"/>
      <c r="I223" s="27"/>
      <c r="J223" s="28"/>
      <c r="K223" s="18"/>
    </row>
    <row r="224" spans="1:11" x14ac:dyDescent="0.25">
      <c r="A224" s="29"/>
      <c r="B224" s="27"/>
      <c r="C224" s="91"/>
      <c r="D224" s="91"/>
      <c r="E224" s="28"/>
      <c r="F224" s="45"/>
      <c r="G224" s="28"/>
      <c r="H224" s="28"/>
      <c r="I224" s="28"/>
      <c r="J224" s="28"/>
      <c r="K224" s="18"/>
    </row>
    <row r="225" spans="1:11" x14ac:dyDescent="0.25">
      <c r="A225" s="29"/>
      <c r="B225" s="27"/>
      <c r="C225" s="91"/>
      <c r="D225" s="91"/>
      <c r="E225" s="28"/>
      <c r="F225" s="45"/>
      <c r="G225" s="28"/>
      <c r="H225" s="28"/>
      <c r="I225" s="28"/>
      <c r="J225" s="28"/>
      <c r="K225" s="18"/>
    </row>
    <row r="226" spans="1:11" x14ac:dyDescent="0.25">
      <c r="A226" s="29"/>
      <c r="B226" s="27"/>
      <c r="C226" s="91"/>
      <c r="D226" s="91"/>
      <c r="E226" s="28"/>
      <c r="F226" s="45"/>
      <c r="G226" s="28"/>
      <c r="H226" s="28"/>
      <c r="I226" s="28"/>
      <c r="J226" s="28"/>
      <c r="K226" s="18"/>
    </row>
    <row r="227" spans="1:11" x14ac:dyDescent="0.25">
      <c r="A227" s="29"/>
      <c r="B227" s="27"/>
      <c r="C227" s="91"/>
      <c r="D227" s="91"/>
      <c r="E227" s="28"/>
      <c r="F227" s="45"/>
      <c r="G227" s="28"/>
      <c r="H227" s="28"/>
      <c r="I227" s="28"/>
      <c r="J227" s="28"/>
      <c r="K227" s="18"/>
    </row>
    <row r="228" spans="1:11" x14ac:dyDescent="0.25">
      <c r="A228" s="29"/>
      <c r="B228" s="27"/>
      <c r="C228" s="91"/>
      <c r="D228" s="91"/>
      <c r="E228" s="28"/>
      <c r="F228" s="45"/>
      <c r="G228" s="28"/>
      <c r="H228" s="28"/>
      <c r="I228" s="28"/>
      <c r="J228" s="28"/>
      <c r="K228" s="18"/>
    </row>
    <row r="229" spans="1:11" x14ac:dyDescent="0.25">
      <c r="A229" s="26"/>
      <c r="B229" s="27"/>
      <c r="C229" s="91"/>
      <c r="D229" s="91"/>
      <c r="E229" s="28"/>
      <c r="F229" s="45"/>
      <c r="G229" s="28"/>
      <c r="H229" s="28"/>
      <c r="I229" s="27"/>
      <c r="J229" s="28"/>
      <c r="K229" s="18"/>
    </row>
    <row r="230" spans="1:11" x14ac:dyDescent="0.25">
      <c r="A230" s="29"/>
      <c r="B230" s="27"/>
      <c r="C230" s="91"/>
      <c r="D230" s="91"/>
      <c r="E230" s="28"/>
      <c r="F230" s="45"/>
      <c r="G230" s="28"/>
      <c r="H230" s="28"/>
      <c r="I230" s="28"/>
      <c r="J230" s="28"/>
      <c r="K230" s="18"/>
    </row>
    <row r="231" spans="1:11" x14ac:dyDescent="0.25">
      <c r="A231" s="29"/>
      <c r="B231" s="27"/>
      <c r="C231" s="91"/>
      <c r="D231" s="91"/>
      <c r="E231" s="28"/>
      <c r="F231" s="45"/>
      <c r="G231" s="28"/>
      <c r="H231" s="28"/>
      <c r="I231" s="28"/>
      <c r="J231" s="28"/>
      <c r="K231" s="18"/>
    </row>
    <row r="232" spans="1:11" x14ac:dyDescent="0.25">
      <c r="A232" s="29"/>
      <c r="B232" s="27"/>
      <c r="C232" s="91"/>
      <c r="D232" s="91"/>
      <c r="E232" s="28"/>
      <c r="F232" s="45"/>
      <c r="G232" s="28"/>
      <c r="H232" s="28"/>
      <c r="I232" s="28"/>
      <c r="J232" s="28"/>
      <c r="K232" s="18"/>
    </row>
    <row r="233" spans="1:11" x14ac:dyDescent="0.25">
      <c r="A233" s="29"/>
      <c r="B233" s="27"/>
      <c r="C233" s="91"/>
      <c r="D233" s="91"/>
      <c r="E233" s="28"/>
      <c r="F233" s="45"/>
      <c r="G233" s="28"/>
      <c r="H233" s="28"/>
      <c r="I233" s="28"/>
      <c r="J233" s="28"/>
      <c r="K233" s="18"/>
    </row>
    <row r="234" spans="1:11" x14ac:dyDescent="0.25">
      <c r="A234" s="29"/>
      <c r="B234" s="27"/>
      <c r="C234" s="91"/>
      <c r="D234" s="91"/>
      <c r="E234" s="28"/>
      <c r="F234" s="45"/>
      <c r="G234" s="28"/>
      <c r="H234" s="28"/>
      <c r="I234" s="28"/>
      <c r="J234" s="28"/>
      <c r="K234" s="18"/>
    </row>
    <row r="235" spans="1:11" x14ac:dyDescent="0.25">
      <c r="A235" s="26"/>
      <c r="B235" s="28"/>
      <c r="C235" s="91"/>
      <c r="D235" s="91"/>
      <c r="E235" s="28"/>
      <c r="F235" s="45"/>
      <c r="G235" s="28"/>
      <c r="H235" s="28"/>
      <c r="I235" s="27"/>
      <c r="J235" s="27"/>
      <c r="K235" s="18"/>
    </row>
    <row r="236" spans="1:11" x14ac:dyDescent="0.25">
      <c r="A236" s="29"/>
      <c r="B236" s="27"/>
      <c r="C236" s="91"/>
      <c r="D236" s="91"/>
      <c r="E236" s="28"/>
      <c r="F236" s="45"/>
      <c r="G236" s="28"/>
      <c r="H236" s="28"/>
      <c r="I236" s="28"/>
      <c r="J236" s="28"/>
      <c r="K236" s="18"/>
    </row>
    <row r="237" spans="1:11" x14ac:dyDescent="0.25">
      <c r="A237" s="29"/>
      <c r="B237" s="27"/>
      <c r="C237" s="91"/>
      <c r="D237" s="91"/>
      <c r="E237" s="28"/>
      <c r="F237" s="45"/>
      <c r="G237" s="28"/>
      <c r="H237" s="28"/>
      <c r="I237" s="28"/>
      <c r="J237" s="28"/>
      <c r="K237" s="18"/>
    </row>
    <row r="238" spans="1:11" x14ac:dyDescent="0.25">
      <c r="A238" s="29"/>
      <c r="B238" s="27"/>
      <c r="C238" s="91"/>
      <c r="D238" s="91"/>
      <c r="E238" s="28"/>
      <c r="F238" s="45"/>
      <c r="G238" s="28"/>
      <c r="H238" s="28"/>
      <c r="I238" s="28"/>
      <c r="J238" s="28"/>
      <c r="K238" s="18"/>
    </row>
    <row r="239" spans="1:11" x14ac:dyDescent="0.25">
      <c r="A239" s="29"/>
      <c r="B239" s="27"/>
      <c r="C239" s="91"/>
      <c r="D239" s="91"/>
      <c r="E239" s="28"/>
      <c r="F239" s="45"/>
      <c r="G239" s="28"/>
      <c r="H239" s="28"/>
      <c r="I239" s="28"/>
      <c r="J239" s="28"/>
      <c r="K239" s="18"/>
    </row>
    <row r="240" spans="1:11" x14ac:dyDescent="0.25">
      <c r="A240" s="29"/>
      <c r="B240" s="27"/>
      <c r="C240" s="91"/>
      <c r="D240" s="91"/>
      <c r="E240" s="28"/>
      <c r="F240" s="45"/>
      <c r="G240" s="28"/>
      <c r="H240" s="28"/>
      <c r="I240" s="28"/>
      <c r="J240" s="28"/>
      <c r="K240" s="18"/>
    </row>
    <row r="241" spans="1:11" x14ac:dyDescent="0.25">
      <c r="A241" s="26"/>
      <c r="B241" s="28"/>
      <c r="C241" s="91"/>
      <c r="D241" s="91"/>
      <c r="E241" s="28"/>
      <c r="F241" s="45"/>
      <c r="G241" s="28"/>
      <c r="H241" s="28"/>
      <c r="I241" s="27"/>
      <c r="J241" s="27"/>
      <c r="K241" s="18"/>
    </row>
    <row r="242" spans="1:11" x14ac:dyDescent="0.25">
      <c r="A242" s="29"/>
      <c r="B242" s="27"/>
      <c r="C242" s="91"/>
      <c r="D242" s="91"/>
      <c r="E242" s="28"/>
      <c r="F242" s="45"/>
      <c r="G242" s="28"/>
      <c r="H242" s="28"/>
      <c r="I242" s="28"/>
      <c r="J242" s="28"/>
      <c r="K242" s="18"/>
    </row>
    <row r="243" spans="1:11" x14ac:dyDescent="0.25">
      <c r="A243" s="29"/>
      <c r="B243" s="27"/>
      <c r="C243" s="91"/>
      <c r="D243" s="91"/>
      <c r="E243" s="28"/>
      <c r="F243" s="45"/>
      <c r="G243" s="28"/>
      <c r="H243" s="28"/>
      <c r="I243" s="28"/>
      <c r="J243" s="28"/>
      <c r="K243" s="18"/>
    </row>
    <row r="244" spans="1:11" x14ac:dyDescent="0.25">
      <c r="A244" s="29"/>
      <c r="B244" s="27"/>
      <c r="C244" s="91"/>
      <c r="D244" s="91"/>
      <c r="E244" s="28"/>
      <c r="F244" s="45"/>
      <c r="G244" s="28"/>
      <c r="H244" s="28"/>
      <c r="I244" s="28"/>
      <c r="J244" s="28"/>
      <c r="K244" s="18"/>
    </row>
    <row r="245" spans="1:11" x14ac:dyDescent="0.25">
      <c r="A245" s="29"/>
      <c r="B245" s="27"/>
      <c r="C245" s="91"/>
      <c r="D245" s="91"/>
      <c r="E245" s="28"/>
      <c r="F245" s="45"/>
      <c r="G245" s="28"/>
      <c r="H245" s="28"/>
      <c r="I245" s="28"/>
      <c r="J245" s="28"/>
      <c r="K245" s="18"/>
    </row>
    <row r="246" spans="1:11" x14ac:dyDescent="0.25">
      <c r="A246" s="29"/>
      <c r="B246" s="27"/>
      <c r="C246" s="91"/>
      <c r="D246" s="91"/>
      <c r="E246" s="28"/>
      <c r="F246" s="45"/>
      <c r="G246" s="28"/>
      <c r="H246" s="28"/>
      <c r="I246" s="28"/>
      <c r="J246" s="28"/>
      <c r="K246" s="18"/>
    </row>
    <row r="247" spans="1:11" x14ac:dyDescent="0.25">
      <c r="A247" s="26"/>
      <c r="B247" s="28"/>
      <c r="C247" s="91"/>
      <c r="D247" s="91"/>
      <c r="E247" s="28"/>
      <c r="F247" s="45"/>
      <c r="G247" s="28"/>
      <c r="H247" s="28"/>
      <c r="I247" s="27"/>
      <c r="J247" s="27"/>
      <c r="K247" s="18"/>
    </row>
    <row r="248" spans="1:11" x14ac:dyDescent="0.25">
      <c r="A248" s="29"/>
      <c r="B248" s="27"/>
      <c r="C248" s="91"/>
      <c r="D248" s="91"/>
      <c r="E248" s="28"/>
      <c r="F248" s="45"/>
      <c r="G248" s="28"/>
      <c r="H248" s="28"/>
      <c r="I248" s="28"/>
      <c r="J248" s="28"/>
      <c r="K248" s="18"/>
    </row>
    <row r="249" spans="1:11" x14ac:dyDescent="0.25">
      <c r="A249" s="29"/>
      <c r="B249" s="27"/>
      <c r="C249" s="91"/>
      <c r="D249" s="91"/>
      <c r="E249" s="28"/>
      <c r="F249" s="45"/>
      <c r="G249" s="28"/>
      <c r="H249" s="28"/>
      <c r="I249" s="28"/>
      <c r="J249" s="28"/>
      <c r="K249" s="18"/>
    </row>
    <row r="250" spans="1:11" x14ac:dyDescent="0.25">
      <c r="A250" s="29"/>
      <c r="B250" s="27"/>
      <c r="C250" s="91"/>
      <c r="D250" s="91"/>
      <c r="E250" s="28"/>
      <c r="F250" s="45"/>
      <c r="G250" s="28"/>
      <c r="H250" s="28"/>
      <c r="I250" s="28"/>
      <c r="J250" s="28"/>
      <c r="K250" s="18"/>
    </row>
    <row r="251" spans="1:11" x14ac:dyDescent="0.25">
      <c r="A251" s="29"/>
      <c r="B251" s="27"/>
      <c r="C251" s="91"/>
      <c r="D251" s="91"/>
      <c r="E251" s="28"/>
      <c r="F251" s="45"/>
      <c r="G251" s="28"/>
      <c r="H251" s="28"/>
      <c r="I251" s="28"/>
      <c r="J251" s="28"/>
      <c r="K251" s="18"/>
    </row>
    <row r="252" spans="1:11" x14ac:dyDescent="0.25">
      <c r="A252" s="29"/>
      <c r="B252" s="27"/>
      <c r="C252" s="91"/>
      <c r="D252" s="91"/>
      <c r="E252" s="28"/>
      <c r="F252" s="45"/>
      <c r="G252" s="28"/>
      <c r="H252" s="28"/>
      <c r="I252" s="28"/>
      <c r="J252" s="28"/>
      <c r="K252" s="18"/>
    </row>
    <row r="253" spans="1:11" x14ac:dyDescent="0.25">
      <c r="A253" s="25"/>
      <c r="B253" s="30"/>
      <c r="C253" s="91"/>
      <c r="D253" s="91"/>
      <c r="E253" s="28"/>
      <c r="F253" s="45"/>
      <c r="G253" s="28"/>
      <c r="H253" s="28"/>
      <c r="I253" s="27"/>
      <c r="J253" s="28"/>
      <c r="K253" s="18"/>
    </row>
    <row r="254" spans="1:11" x14ac:dyDescent="0.25">
      <c r="A254" s="29"/>
      <c r="B254" s="27"/>
      <c r="C254" s="91"/>
      <c r="D254" s="91"/>
      <c r="E254" s="28"/>
      <c r="F254" s="45"/>
      <c r="G254" s="28"/>
      <c r="H254" s="28"/>
      <c r="I254" s="28"/>
      <c r="J254" s="28"/>
      <c r="K254" s="18"/>
    </row>
    <row r="255" spans="1:11" x14ac:dyDescent="0.25">
      <c r="A255" s="29"/>
      <c r="B255" s="27"/>
      <c r="C255" s="91"/>
      <c r="D255" s="91"/>
      <c r="E255" s="28"/>
      <c r="F255" s="45"/>
      <c r="G255" s="28"/>
      <c r="H255" s="28"/>
      <c r="I255" s="28"/>
      <c r="J255" s="28"/>
      <c r="K255" s="18"/>
    </row>
    <row r="256" spans="1:11" x14ac:dyDescent="0.25">
      <c r="A256" s="29"/>
      <c r="B256" s="27"/>
      <c r="C256" s="91"/>
      <c r="D256" s="91"/>
      <c r="E256" s="28"/>
      <c r="F256" s="45"/>
      <c r="G256" s="28"/>
      <c r="H256" s="28"/>
      <c r="I256" s="28"/>
      <c r="J256" s="28"/>
      <c r="K256" s="18"/>
    </row>
    <row r="257" spans="1:11" x14ac:dyDescent="0.25">
      <c r="A257" s="29"/>
      <c r="B257" s="27"/>
      <c r="C257" s="91"/>
      <c r="D257" s="91"/>
      <c r="E257" s="28"/>
      <c r="F257" s="45"/>
      <c r="G257" s="28"/>
      <c r="H257" s="28"/>
      <c r="I257" s="28"/>
      <c r="J257" s="28"/>
      <c r="K257" s="18"/>
    </row>
    <row r="258" spans="1:11" x14ac:dyDescent="0.25">
      <c r="A258" s="29"/>
      <c r="B258" s="27"/>
      <c r="C258" s="91"/>
      <c r="D258" s="91"/>
      <c r="E258" s="28"/>
      <c r="F258" s="45"/>
      <c r="G258" s="28"/>
      <c r="H258" s="28"/>
      <c r="I258" s="28"/>
      <c r="J258" s="28"/>
      <c r="K258" s="18"/>
    </row>
    <row r="259" spans="1:11" x14ac:dyDescent="0.25">
      <c r="A259" s="25"/>
      <c r="B259" s="28"/>
      <c r="C259" s="91"/>
      <c r="D259" s="91"/>
      <c r="E259" s="27"/>
      <c r="F259" s="27"/>
      <c r="G259" s="28"/>
      <c r="H259" s="28"/>
      <c r="I259" s="27"/>
      <c r="J259" s="27"/>
      <c r="K259" s="18"/>
    </row>
    <row r="260" spans="1:11" x14ac:dyDescent="0.25">
      <c r="A260" s="29"/>
      <c r="B260" s="27"/>
      <c r="C260" s="91"/>
      <c r="D260" s="91"/>
      <c r="E260" s="28"/>
      <c r="F260" s="45"/>
      <c r="G260" s="28"/>
      <c r="H260" s="28"/>
      <c r="I260" s="28"/>
      <c r="J260" s="28"/>
      <c r="K260" s="18"/>
    </row>
    <row r="261" spans="1:11" x14ac:dyDescent="0.25">
      <c r="A261" s="29"/>
      <c r="B261" s="27"/>
      <c r="C261" s="91"/>
      <c r="D261" s="91"/>
      <c r="E261" s="28"/>
      <c r="F261" s="45"/>
      <c r="G261" s="28"/>
      <c r="H261" s="28"/>
      <c r="I261" s="28"/>
      <c r="J261" s="28"/>
      <c r="K261" s="18"/>
    </row>
    <row r="262" spans="1:11" x14ac:dyDescent="0.25">
      <c r="A262" s="29"/>
      <c r="B262" s="27"/>
      <c r="C262" s="91"/>
      <c r="D262" s="91"/>
      <c r="E262" s="28"/>
      <c r="F262" s="45"/>
      <c r="G262" s="28"/>
      <c r="H262" s="28"/>
      <c r="I262" s="28"/>
      <c r="J262" s="28"/>
      <c r="K262" s="18"/>
    </row>
    <row r="263" spans="1:11" x14ac:dyDescent="0.25">
      <c r="A263" s="29"/>
      <c r="B263" s="27"/>
      <c r="C263" s="91"/>
      <c r="D263" s="91"/>
      <c r="E263" s="28"/>
      <c r="F263" s="45"/>
      <c r="G263" s="28"/>
      <c r="H263" s="28"/>
      <c r="I263" s="28"/>
      <c r="J263" s="28"/>
      <c r="K263" s="18"/>
    </row>
    <row r="264" spans="1:11" x14ac:dyDescent="0.25">
      <c r="A264" s="29"/>
      <c r="B264" s="27"/>
      <c r="C264" s="91"/>
      <c r="D264" s="91"/>
      <c r="E264" s="28"/>
      <c r="F264" s="45"/>
      <c r="G264" s="28"/>
      <c r="H264" s="28"/>
      <c r="I264" s="28"/>
      <c r="J264" s="28"/>
      <c r="K264" s="18"/>
    </row>
    <row r="265" spans="1:11" x14ac:dyDescent="0.25">
      <c r="A265" s="25"/>
      <c r="B265" s="28"/>
      <c r="C265" s="91"/>
      <c r="D265" s="91"/>
      <c r="E265" s="28"/>
      <c r="F265" s="45"/>
      <c r="G265" s="27"/>
      <c r="H265" s="28"/>
      <c r="I265" s="28"/>
      <c r="J265" s="28"/>
      <c r="K265" s="18"/>
    </row>
    <row r="266" spans="1:11" x14ac:dyDescent="0.25">
      <c r="A266" s="31"/>
      <c r="B266" s="31"/>
      <c r="C266" s="31"/>
      <c r="D266" s="57"/>
      <c r="E266" s="31"/>
      <c r="F266" s="31"/>
      <c r="G266" s="31"/>
      <c r="H266" s="31"/>
      <c r="I266" s="31"/>
      <c r="J266" s="31"/>
      <c r="K266" s="18"/>
    </row>
    <row r="267" spans="1:11" x14ac:dyDescent="0.25">
      <c r="A267" s="19"/>
      <c r="B267" s="18"/>
      <c r="C267" s="18"/>
      <c r="D267" s="55"/>
      <c r="E267" s="18"/>
      <c r="F267" s="18"/>
      <c r="G267" s="18"/>
      <c r="H267" s="18"/>
      <c r="I267" s="18"/>
      <c r="J267" s="18"/>
      <c r="K267" s="18"/>
    </row>
    <row r="268" spans="1:11" x14ac:dyDescent="0.25">
      <c r="A268" s="19"/>
      <c r="B268" s="18"/>
      <c r="C268" s="18"/>
      <c r="D268" s="55"/>
      <c r="E268" s="18"/>
      <c r="F268" s="18"/>
      <c r="G268" s="18"/>
      <c r="H268" s="18"/>
      <c r="I268" s="18"/>
      <c r="J268" s="18"/>
      <c r="K268" s="18"/>
    </row>
    <row r="269" spans="1:11" x14ac:dyDescent="0.25">
      <c r="A269" s="19"/>
      <c r="B269" s="18"/>
      <c r="C269" s="18"/>
      <c r="D269" s="55"/>
      <c r="E269" s="18"/>
      <c r="F269" s="18"/>
      <c r="G269" s="18"/>
      <c r="H269" s="18"/>
      <c r="I269" s="18"/>
      <c r="J269" s="18"/>
      <c r="K269" s="18"/>
    </row>
    <row r="270" spans="1:11" x14ac:dyDescent="0.25">
      <c r="A270" s="19"/>
      <c r="B270" s="18"/>
      <c r="C270" s="18"/>
      <c r="D270" s="55"/>
      <c r="E270" s="18"/>
      <c r="F270" s="18"/>
      <c r="G270" s="18"/>
      <c r="H270" s="18"/>
      <c r="I270" s="18"/>
      <c r="J270" s="18"/>
      <c r="K270" s="18"/>
    </row>
    <row r="271" spans="1:11" x14ac:dyDescent="0.25">
      <c r="A271" s="19"/>
      <c r="B271" s="18"/>
      <c r="C271" s="18"/>
      <c r="D271" s="55"/>
      <c r="E271" s="18"/>
      <c r="F271" s="18"/>
      <c r="G271" s="18"/>
      <c r="H271" s="18"/>
      <c r="I271" s="18"/>
      <c r="J271" s="18"/>
      <c r="K271" s="18"/>
    </row>
    <row r="272" spans="1:11" x14ac:dyDescent="0.25">
      <c r="A272" s="19"/>
      <c r="B272" s="18"/>
      <c r="C272" s="18"/>
      <c r="D272" s="55"/>
      <c r="E272" s="18"/>
      <c r="F272" s="18"/>
      <c r="G272" s="18"/>
      <c r="H272" s="18"/>
      <c r="I272" s="18"/>
      <c r="J272" s="18"/>
      <c r="K272" s="18"/>
    </row>
    <row r="273" spans="1:11" x14ac:dyDescent="0.25">
      <c r="A273" s="19"/>
      <c r="B273" s="18"/>
      <c r="C273" s="18"/>
      <c r="D273" s="55"/>
      <c r="E273" s="18"/>
      <c r="F273" s="18"/>
      <c r="G273" s="18"/>
      <c r="H273" s="18"/>
      <c r="I273" s="18"/>
      <c r="J273" s="18"/>
      <c r="K273" s="18"/>
    </row>
    <row r="274" spans="1:11" x14ac:dyDescent="0.25">
      <c r="A274" s="19"/>
      <c r="B274" s="18"/>
      <c r="C274" s="18"/>
      <c r="D274" s="55"/>
      <c r="E274" s="18"/>
      <c r="F274" s="18"/>
      <c r="G274" s="18"/>
      <c r="H274" s="18"/>
      <c r="I274" s="18"/>
      <c r="J274" s="18"/>
      <c r="K274" s="18"/>
    </row>
    <row r="275" spans="1:11" x14ac:dyDescent="0.25">
      <c r="A275" s="18"/>
      <c r="B275" s="18"/>
      <c r="C275" s="18"/>
      <c r="D275" s="55"/>
      <c r="E275" s="18"/>
      <c r="F275" s="18"/>
      <c r="G275" s="18"/>
      <c r="H275" s="18"/>
      <c r="I275" s="18"/>
      <c r="J275" s="18"/>
      <c r="K275" s="18"/>
    </row>
    <row r="276" spans="1:11" x14ac:dyDescent="0.25">
      <c r="A276" s="35"/>
      <c r="B276" s="18"/>
      <c r="C276" s="18"/>
      <c r="D276" s="55"/>
      <c r="E276" s="18"/>
      <c r="F276" s="18"/>
      <c r="G276" s="18"/>
      <c r="H276" s="18"/>
      <c r="I276" s="18"/>
      <c r="J276" s="18"/>
      <c r="K276" s="18"/>
    </row>
    <row r="277" spans="1:11" x14ac:dyDescent="0.25">
      <c r="A277" s="17"/>
      <c r="B277" s="18"/>
      <c r="C277" s="18"/>
      <c r="D277" s="55"/>
      <c r="E277" s="18"/>
      <c r="F277" s="18"/>
      <c r="G277" s="18"/>
      <c r="H277" s="18"/>
      <c r="I277" s="18"/>
      <c r="J277" s="18"/>
      <c r="K277" s="18"/>
    </row>
    <row r="278" spans="1:11" x14ac:dyDescent="0.25">
      <c r="A278" s="19"/>
      <c r="B278" s="18"/>
      <c r="C278" s="18"/>
      <c r="D278" s="55"/>
      <c r="E278" s="18"/>
      <c r="F278" s="18"/>
      <c r="G278" s="18"/>
      <c r="H278" s="18"/>
      <c r="I278" s="18"/>
      <c r="J278" s="18"/>
      <c r="K278" s="18"/>
    </row>
    <row r="279" spans="1:11" x14ac:dyDescent="0.25">
      <c r="A279" s="96"/>
      <c r="B279" s="97"/>
      <c r="C279" s="20"/>
      <c r="D279" s="98"/>
      <c r="E279" s="98"/>
      <c r="F279" s="98"/>
      <c r="G279" s="98"/>
      <c r="H279" s="98"/>
      <c r="I279" s="98"/>
      <c r="J279" s="98"/>
      <c r="K279" s="18"/>
    </row>
    <row r="280" spans="1:11" x14ac:dyDescent="0.25">
      <c r="A280" s="96"/>
      <c r="B280" s="97"/>
      <c r="C280" s="89"/>
      <c r="D280" s="89"/>
      <c r="E280" s="21"/>
      <c r="F280" s="89"/>
      <c r="G280" s="89"/>
      <c r="H280" s="21"/>
      <c r="I280" s="22"/>
      <c r="J280" s="89"/>
      <c r="K280" s="18"/>
    </row>
    <row r="281" spans="1:11" x14ac:dyDescent="0.25">
      <c r="A281" s="96"/>
      <c r="B281" s="97"/>
      <c r="C281" s="89"/>
      <c r="D281" s="89"/>
      <c r="E281" s="21"/>
      <c r="F281" s="89"/>
      <c r="G281" s="89"/>
      <c r="H281" s="21"/>
      <c r="I281" s="22"/>
      <c r="J281" s="89"/>
      <c r="K281" s="18"/>
    </row>
    <row r="282" spans="1:11" x14ac:dyDescent="0.25">
      <c r="A282" s="96"/>
      <c r="B282" s="97"/>
      <c r="C282" s="89"/>
      <c r="D282" s="89"/>
      <c r="E282" s="23"/>
      <c r="F282" s="89"/>
      <c r="G282" s="89"/>
      <c r="H282" s="23"/>
      <c r="I282" s="22"/>
      <c r="J282" s="89"/>
      <c r="K282" s="18"/>
    </row>
    <row r="283" spans="1:11" x14ac:dyDescent="0.25">
      <c r="A283" s="96"/>
      <c r="B283" s="24"/>
      <c r="C283" s="90"/>
      <c r="D283" s="90"/>
      <c r="E283" s="24"/>
      <c r="F283" s="46"/>
      <c r="G283" s="24"/>
      <c r="H283" s="24"/>
      <c r="I283" s="20"/>
      <c r="J283" s="24"/>
      <c r="K283" s="18"/>
    </row>
    <row r="284" spans="1:11" x14ac:dyDescent="0.25">
      <c r="A284" s="25"/>
      <c r="B284" s="24"/>
      <c r="C284" s="90"/>
      <c r="D284" s="90"/>
      <c r="E284" s="24"/>
      <c r="F284" s="46"/>
      <c r="G284" s="24"/>
      <c r="H284" s="24"/>
      <c r="I284" s="24"/>
      <c r="J284" s="24"/>
      <c r="K284" s="18"/>
    </row>
    <row r="285" spans="1:11" x14ac:dyDescent="0.25">
      <c r="A285" s="26"/>
      <c r="B285" s="27"/>
      <c r="C285" s="91"/>
      <c r="D285" s="91"/>
      <c r="E285" s="28"/>
      <c r="F285" s="45"/>
      <c r="G285" s="28"/>
      <c r="H285" s="28"/>
      <c r="I285" s="28"/>
      <c r="J285" s="28"/>
      <c r="K285" s="18"/>
    </row>
    <row r="286" spans="1:11" x14ac:dyDescent="0.25">
      <c r="A286" s="29"/>
      <c r="B286" s="27"/>
      <c r="C286" s="91"/>
      <c r="D286" s="91"/>
      <c r="E286" s="28"/>
      <c r="F286" s="45"/>
      <c r="G286" s="28"/>
      <c r="H286" s="28"/>
      <c r="I286" s="28"/>
      <c r="J286" s="28"/>
      <c r="K286" s="18"/>
    </row>
    <row r="287" spans="1:11" x14ac:dyDescent="0.25">
      <c r="A287" s="29"/>
      <c r="B287" s="27"/>
      <c r="C287" s="91"/>
      <c r="D287" s="91"/>
      <c r="E287" s="28"/>
      <c r="F287" s="45"/>
      <c r="G287" s="28"/>
      <c r="H287" s="28"/>
      <c r="I287" s="28"/>
      <c r="J287" s="28"/>
      <c r="K287" s="18"/>
    </row>
    <row r="288" spans="1:11" x14ac:dyDescent="0.25">
      <c r="A288" s="29"/>
      <c r="B288" s="27"/>
      <c r="C288" s="91"/>
      <c r="D288" s="91"/>
      <c r="E288" s="28"/>
      <c r="F288" s="45"/>
      <c r="G288" s="28"/>
      <c r="H288" s="28"/>
      <c r="I288" s="28"/>
      <c r="J288" s="28"/>
      <c r="K288" s="18"/>
    </row>
    <row r="289" spans="1:11" x14ac:dyDescent="0.25">
      <c r="A289" s="29"/>
      <c r="B289" s="27"/>
      <c r="C289" s="91"/>
      <c r="D289" s="91"/>
      <c r="E289" s="28"/>
      <c r="F289" s="45"/>
      <c r="G289" s="28"/>
      <c r="H289" s="28"/>
      <c r="I289" s="28"/>
      <c r="J289" s="28"/>
      <c r="K289" s="18"/>
    </row>
    <row r="290" spans="1:11" x14ac:dyDescent="0.25">
      <c r="A290" s="29"/>
      <c r="B290" s="27"/>
      <c r="C290" s="91"/>
      <c r="D290" s="91"/>
      <c r="E290" s="28"/>
      <c r="F290" s="45"/>
      <c r="G290" s="28"/>
      <c r="H290" s="28"/>
      <c r="I290" s="28"/>
      <c r="J290" s="28"/>
      <c r="K290" s="18"/>
    </row>
    <row r="291" spans="1:11" x14ac:dyDescent="0.25">
      <c r="A291" s="26"/>
      <c r="B291" s="28"/>
      <c r="C291" s="91"/>
      <c r="D291" s="91"/>
      <c r="E291" s="28"/>
      <c r="F291" s="45"/>
      <c r="G291" s="28"/>
      <c r="H291" s="28"/>
      <c r="I291" s="27"/>
      <c r="J291" s="28"/>
      <c r="K291" s="18"/>
    </row>
    <row r="292" spans="1:11" x14ac:dyDescent="0.25">
      <c r="A292" s="29"/>
      <c r="B292" s="27"/>
      <c r="C292" s="91"/>
      <c r="D292" s="91"/>
      <c r="E292" s="28"/>
      <c r="F292" s="45"/>
      <c r="G292" s="28"/>
      <c r="H292" s="28"/>
      <c r="I292" s="28"/>
      <c r="J292" s="28"/>
      <c r="K292" s="18"/>
    </row>
    <row r="293" spans="1:11" x14ac:dyDescent="0.25">
      <c r="A293" s="29"/>
      <c r="B293" s="27"/>
      <c r="C293" s="91"/>
      <c r="D293" s="91"/>
      <c r="E293" s="28"/>
      <c r="F293" s="45"/>
      <c r="G293" s="28"/>
      <c r="H293" s="28"/>
      <c r="I293" s="28"/>
      <c r="J293" s="28"/>
      <c r="K293" s="18"/>
    </row>
    <row r="294" spans="1:11" x14ac:dyDescent="0.25">
      <c r="A294" s="29"/>
      <c r="B294" s="27"/>
      <c r="C294" s="91"/>
      <c r="D294" s="91"/>
      <c r="E294" s="28"/>
      <c r="F294" s="45"/>
      <c r="G294" s="28"/>
      <c r="H294" s="28"/>
      <c r="I294" s="28"/>
      <c r="J294" s="28"/>
      <c r="K294" s="18"/>
    </row>
    <row r="295" spans="1:11" x14ac:dyDescent="0.25">
      <c r="A295" s="29"/>
      <c r="B295" s="27"/>
      <c r="C295" s="91"/>
      <c r="D295" s="91"/>
      <c r="E295" s="28"/>
      <c r="F295" s="45"/>
      <c r="G295" s="28"/>
      <c r="H295" s="28"/>
      <c r="I295" s="28"/>
      <c r="J295" s="28"/>
      <c r="K295" s="18"/>
    </row>
    <row r="296" spans="1:11" x14ac:dyDescent="0.25">
      <c r="A296" s="29"/>
      <c r="B296" s="27"/>
      <c r="C296" s="91"/>
      <c r="D296" s="91"/>
      <c r="E296" s="28"/>
      <c r="F296" s="45"/>
      <c r="G296" s="28"/>
      <c r="H296" s="28"/>
      <c r="I296" s="28"/>
      <c r="J296" s="28"/>
      <c r="K296" s="18"/>
    </row>
    <row r="297" spans="1:11" x14ac:dyDescent="0.25">
      <c r="A297" s="26"/>
      <c r="B297" s="27"/>
      <c r="C297" s="91"/>
      <c r="D297" s="91"/>
      <c r="E297" s="28"/>
      <c r="F297" s="45"/>
      <c r="G297" s="28"/>
      <c r="H297" s="28"/>
      <c r="I297" s="27"/>
      <c r="J297" s="28"/>
      <c r="K297" s="18"/>
    </row>
    <row r="298" spans="1:11" x14ac:dyDescent="0.25">
      <c r="A298" s="29"/>
      <c r="B298" s="27"/>
      <c r="C298" s="91"/>
      <c r="D298" s="91"/>
      <c r="E298" s="28"/>
      <c r="F298" s="45"/>
      <c r="G298" s="28"/>
      <c r="H298" s="28"/>
      <c r="I298" s="28"/>
      <c r="J298" s="28"/>
      <c r="K298" s="18"/>
    </row>
    <row r="299" spans="1:11" x14ac:dyDescent="0.25">
      <c r="A299" s="29"/>
      <c r="B299" s="27"/>
      <c r="C299" s="91"/>
      <c r="D299" s="91"/>
      <c r="E299" s="28"/>
      <c r="F299" s="45"/>
      <c r="G299" s="28"/>
      <c r="H299" s="28"/>
      <c r="I299" s="28"/>
      <c r="J299" s="28"/>
      <c r="K299" s="18"/>
    </row>
    <row r="300" spans="1:11" x14ac:dyDescent="0.25">
      <c r="A300" s="29"/>
      <c r="B300" s="27"/>
      <c r="C300" s="91"/>
      <c r="D300" s="91"/>
      <c r="E300" s="28"/>
      <c r="F300" s="45"/>
      <c r="G300" s="28"/>
      <c r="H300" s="28"/>
      <c r="I300" s="28"/>
      <c r="J300" s="28"/>
      <c r="K300" s="18"/>
    </row>
    <row r="301" spans="1:11" x14ac:dyDescent="0.25">
      <c r="A301" s="29"/>
      <c r="B301" s="27"/>
      <c r="C301" s="91"/>
      <c r="D301" s="91"/>
      <c r="E301" s="28"/>
      <c r="F301" s="45"/>
      <c r="G301" s="28"/>
      <c r="H301" s="28"/>
      <c r="I301" s="28"/>
      <c r="J301" s="28"/>
      <c r="K301" s="18"/>
    </row>
    <row r="302" spans="1:11" x14ac:dyDescent="0.25">
      <c r="A302" s="29"/>
      <c r="B302" s="27"/>
      <c r="C302" s="91"/>
      <c r="D302" s="91"/>
      <c r="E302" s="28"/>
      <c r="F302" s="45"/>
      <c r="G302" s="28"/>
      <c r="H302" s="28"/>
      <c r="I302" s="28"/>
      <c r="J302" s="28"/>
      <c r="K302" s="18"/>
    </row>
    <row r="303" spans="1:11" x14ac:dyDescent="0.25">
      <c r="A303" s="26"/>
      <c r="B303" s="28"/>
      <c r="C303" s="91"/>
      <c r="D303" s="91"/>
      <c r="E303" s="28"/>
      <c r="F303" s="45"/>
      <c r="G303" s="28"/>
      <c r="H303" s="28"/>
      <c r="I303" s="27"/>
      <c r="J303" s="27"/>
      <c r="K303" s="18"/>
    </row>
    <row r="304" spans="1:11" x14ac:dyDescent="0.25">
      <c r="A304" s="29"/>
      <c r="B304" s="27"/>
      <c r="C304" s="91"/>
      <c r="D304" s="91"/>
      <c r="E304" s="28"/>
      <c r="F304" s="45"/>
      <c r="G304" s="28"/>
      <c r="H304" s="28"/>
      <c r="I304" s="28"/>
      <c r="J304" s="28"/>
      <c r="K304" s="18"/>
    </row>
    <row r="305" spans="1:11" x14ac:dyDescent="0.25">
      <c r="A305" s="29"/>
      <c r="B305" s="27"/>
      <c r="C305" s="91"/>
      <c r="D305" s="91"/>
      <c r="E305" s="28"/>
      <c r="F305" s="45"/>
      <c r="G305" s="28"/>
      <c r="H305" s="28"/>
      <c r="I305" s="28"/>
      <c r="J305" s="28"/>
      <c r="K305" s="18"/>
    </row>
    <row r="306" spans="1:11" x14ac:dyDescent="0.25">
      <c r="A306" s="29"/>
      <c r="B306" s="27"/>
      <c r="C306" s="91"/>
      <c r="D306" s="91"/>
      <c r="E306" s="28"/>
      <c r="F306" s="45"/>
      <c r="G306" s="28"/>
      <c r="H306" s="28"/>
      <c r="I306" s="28"/>
      <c r="J306" s="28"/>
      <c r="K306" s="18"/>
    </row>
    <row r="307" spans="1:11" x14ac:dyDescent="0.25">
      <c r="A307" s="29"/>
      <c r="B307" s="27"/>
      <c r="C307" s="91"/>
      <c r="D307" s="91"/>
      <c r="E307" s="28"/>
      <c r="F307" s="45"/>
      <c r="G307" s="28"/>
      <c r="H307" s="28"/>
      <c r="I307" s="28"/>
      <c r="J307" s="28"/>
      <c r="K307" s="18"/>
    </row>
    <row r="308" spans="1:11" x14ac:dyDescent="0.25">
      <c r="A308" s="29"/>
      <c r="B308" s="27"/>
      <c r="C308" s="91"/>
      <c r="D308" s="91"/>
      <c r="E308" s="28"/>
      <c r="F308" s="45"/>
      <c r="G308" s="28"/>
      <c r="H308" s="28"/>
      <c r="I308" s="28"/>
      <c r="J308" s="28"/>
      <c r="K308" s="18"/>
    </row>
    <row r="309" spans="1:11" x14ac:dyDescent="0.25">
      <c r="A309" s="26"/>
      <c r="B309" s="28"/>
      <c r="C309" s="91"/>
      <c r="D309" s="91"/>
      <c r="E309" s="28"/>
      <c r="F309" s="45"/>
      <c r="G309" s="28"/>
      <c r="H309" s="28"/>
      <c r="I309" s="27"/>
      <c r="J309" s="27"/>
      <c r="K309" s="18"/>
    </row>
    <row r="310" spans="1:11" x14ac:dyDescent="0.25">
      <c r="A310" s="29"/>
      <c r="B310" s="27"/>
      <c r="C310" s="91"/>
      <c r="D310" s="91"/>
      <c r="E310" s="28"/>
      <c r="F310" s="45"/>
      <c r="G310" s="28"/>
      <c r="H310" s="28"/>
      <c r="I310" s="28"/>
      <c r="J310" s="28"/>
      <c r="K310" s="18"/>
    </row>
    <row r="311" spans="1:11" x14ac:dyDescent="0.25">
      <c r="A311" s="29"/>
      <c r="B311" s="27"/>
      <c r="C311" s="91"/>
      <c r="D311" s="91"/>
      <c r="E311" s="28"/>
      <c r="F311" s="45"/>
      <c r="G311" s="28"/>
      <c r="H311" s="28"/>
      <c r="I311" s="28"/>
      <c r="J311" s="28"/>
      <c r="K311" s="18"/>
    </row>
    <row r="312" spans="1:11" x14ac:dyDescent="0.25">
      <c r="A312" s="29"/>
      <c r="B312" s="27"/>
      <c r="C312" s="91"/>
      <c r="D312" s="91"/>
      <c r="E312" s="28"/>
      <c r="F312" s="45"/>
      <c r="G312" s="28"/>
      <c r="H312" s="28"/>
      <c r="I312" s="28"/>
      <c r="J312" s="28"/>
      <c r="K312" s="18"/>
    </row>
    <row r="313" spans="1:11" x14ac:dyDescent="0.25">
      <c r="A313" s="29"/>
      <c r="B313" s="27"/>
      <c r="C313" s="91"/>
      <c r="D313" s="91"/>
      <c r="E313" s="28"/>
      <c r="F313" s="45"/>
      <c r="G313" s="28"/>
      <c r="H313" s="28"/>
      <c r="I313" s="28"/>
      <c r="J313" s="28"/>
      <c r="K313" s="18"/>
    </row>
    <row r="314" spans="1:11" x14ac:dyDescent="0.25">
      <c r="A314" s="29"/>
      <c r="B314" s="27"/>
      <c r="C314" s="91"/>
      <c r="D314" s="91"/>
      <c r="E314" s="28"/>
      <c r="F314" s="45"/>
      <c r="G314" s="28"/>
      <c r="H314" s="28"/>
      <c r="I314" s="28"/>
      <c r="J314" s="28"/>
      <c r="K314" s="18"/>
    </row>
    <row r="315" spans="1:11" x14ac:dyDescent="0.25">
      <c r="A315" s="26"/>
      <c r="B315" s="28"/>
      <c r="C315" s="91"/>
      <c r="D315" s="91"/>
      <c r="E315" s="28"/>
      <c r="F315" s="45"/>
      <c r="G315" s="28"/>
      <c r="H315" s="28"/>
      <c r="I315" s="27"/>
      <c r="J315" s="27"/>
      <c r="K315" s="18"/>
    </row>
    <row r="316" spans="1:11" x14ac:dyDescent="0.25">
      <c r="A316" s="29"/>
      <c r="B316" s="27"/>
      <c r="C316" s="91"/>
      <c r="D316" s="91"/>
      <c r="E316" s="28"/>
      <c r="F316" s="45"/>
      <c r="G316" s="28"/>
      <c r="H316" s="28"/>
      <c r="I316" s="28"/>
      <c r="J316" s="28"/>
      <c r="K316" s="18"/>
    </row>
    <row r="317" spans="1:11" x14ac:dyDescent="0.25">
      <c r="A317" s="29"/>
      <c r="B317" s="27"/>
      <c r="C317" s="91"/>
      <c r="D317" s="91"/>
      <c r="E317" s="28"/>
      <c r="F317" s="45"/>
      <c r="G317" s="28"/>
      <c r="H317" s="28"/>
      <c r="I317" s="28"/>
      <c r="J317" s="28"/>
      <c r="K317" s="18"/>
    </row>
    <row r="318" spans="1:11" x14ac:dyDescent="0.25">
      <c r="A318" s="29"/>
      <c r="B318" s="27"/>
      <c r="C318" s="91"/>
      <c r="D318" s="91"/>
      <c r="E318" s="28"/>
      <c r="F318" s="45"/>
      <c r="G318" s="28"/>
      <c r="H318" s="28"/>
      <c r="I318" s="28"/>
      <c r="J318" s="28"/>
      <c r="K318" s="18"/>
    </row>
    <row r="319" spans="1:11" x14ac:dyDescent="0.25">
      <c r="A319" s="29"/>
      <c r="B319" s="27"/>
      <c r="C319" s="91"/>
      <c r="D319" s="91"/>
      <c r="E319" s="28"/>
      <c r="F319" s="45"/>
      <c r="G319" s="28"/>
      <c r="H319" s="28"/>
      <c r="I319" s="28"/>
      <c r="J319" s="28"/>
      <c r="K319" s="18"/>
    </row>
    <row r="320" spans="1:11" x14ac:dyDescent="0.25">
      <c r="A320" s="29"/>
      <c r="B320" s="27"/>
      <c r="C320" s="91"/>
      <c r="D320" s="91"/>
      <c r="E320" s="28"/>
      <c r="F320" s="45"/>
      <c r="G320" s="28"/>
      <c r="H320" s="28"/>
      <c r="I320" s="28"/>
      <c r="J320" s="28"/>
      <c r="K320" s="18"/>
    </row>
    <row r="321" spans="1:11" x14ac:dyDescent="0.25">
      <c r="A321" s="25"/>
      <c r="B321" s="30"/>
      <c r="C321" s="91"/>
      <c r="D321" s="91"/>
      <c r="E321" s="28"/>
      <c r="F321" s="45"/>
      <c r="G321" s="28"/>
      <c r="H321" s="28"/>
      <c r="I321" s="27"/>
      <c r="J321" s="28"/>
      <c r="K321" s="18"/>
    </row>
    <row r="322" spans="1:11" x14ac:dyDescent="0.25">
      <c r="A322" s="29"/>
      <c r="B322" s="27"/>
      <c r="C322" s="91"/>
      <c r="D322" s="91"/>
      <c r="E322" s="28"/>
      <c r="F322" s="45"/>
      <c r="G322" s="28"/>
      <c r="H322" s="28"/>
      <c r="I322" s="28"/>
      <c r="J322" s="28"/>
      <c r="K322" s="18"/>
    </row>
    <row r="323" spans="1:11" x14ac:dyDescent="0.25">
      <c r="A323" s="29"/>
      <c r="B323" s="27"/>
      <c r="C323" s="91"/>
      <c r="D323" s="91"/>
      <c r="E323" s="28"/>
      <c r="F323" s="45"/>
      <c r="G323" s="28"/>
      <c r="H323" s="28"/>
      <c r="I323" s="28"/>
      <c r="J323" s="28"/>
      <c r="K323" s="18"/>
    </row>
    <row r="324" spans="1:11" x14ac:dyDescent="0.25">
      <c r="A324" s="29"/>
      <c r="B324" s="27"/>
      <c r="C324" s="91"/>
      <c r="D324" s="91"/>
      <c r="E324" s="28"/>
      <c r="F324" s="45"/>
      <c r="G324" s="28"/>
      <c r="H324" s="28"/>
      <c r="I324" s="28"/>
      <c r="J324" s="28"/>
      <c r="K324" s="18"/>
    </row>
    <row r="325" spans="1:11" x14ac:dyDescent="0.25">
      <c r="A325" s="29"/>
      <c r="B325" s="27"/>
      <c r="C325" s="91"/>
      <c r="D325" s="91"/>
      <c r="E325" s="28"/>
      <c r="F325" s="45"/>
      <c r="G325" s="28"/>
      <c r="H325" s="28"/>
      <c r="I325" s="28"/>
      <c r="J325" s="28"/>
      <c r="K325" s="18"/>
    </row>
    <row r="326" spans="1:11" x14ac:dyDescent="0.25">
      <c r="A326" s="29"/>
      <c r="B326" s="27"/>
      <c r="C326" s="91"/>
      <c r="D326" s="91"/>
      <c r="E326" s="28"/>
      <c r="F326" s="45"/>
      <c r="G326" s="28"/>
      <c r="H326" s="28"/>
      <c r="I326" s="28"/>
      <c r="J326" s="28"/>
      <c r="K326" s="18"/>
    </row>
    <row r="327" spans="1:11" x14ac:dyDescent="0.25">
      <c r="A327" s="25"/>
      <c r="B327" s="28"/>
      <c r="C327" s="91"/>
      <c r="D327" s="91"/>
      <c r="E327" s="27"/>
      <c r="F327" s="27"/>
      <c r="G327" s="28"/>
      <c r="H327" s="28"/>
      <c r="I327" s="27"/>
      <c r="J327" s="27"/>
      <c r="K327" s="18"/>
    </row>
    <row r="328" spans="1:11" x14ac:dyDescent="0.25">
      <c r="A328" s="29"/>
      <c r="B328" s="27"/>
      <c r="C328" s="91"/>
      <c r="D328" s="91"/>
      <c r="E328" s="28"/>
      <c r="F328" s="45"/>
      <c r="G328" s="28"/>
      <c r="H328" s="28"/>
      <c r="I328" s="28"/>
      <c r="J328" s="28"/>
      <c r="K328" s="18"/>
    </row>
    <row r="329" spans="1:11" x14ac:dyDescent="0.25">
      <c r="A329" s="29"/>
      <c r="B329" s="27"/>
      <c r="C329" s="91"/>
      <c r="D329" s="91"/>
      <c r="E329" s="28"/>
      <c r="F329" s="45"/>
      <c r="G329" s="28"/>
      <c r="H329" s="28"/>
      <c r="I329" s="28"/>
      <c r="J329" s="28"/>
      <c r="K329" s="18"/>
    </row>
    <row r="330" spans="1:11" x14ac:dyDescent="0.25">
      <c r="A330" s="29"/>
      <c r="B330" s="27"/>
      <c r="C330" s="91"/>
      <c r="D330" s="91"/>
      <c r="E330" s="28"/>
      <c r="F330" s="45"/>
      <c r="G330" s="28"/>
      <c r="H330" s="28"/>
      <c r="I330" s="28"/>
      <c r="J330" s="28"/>
      <c r="K330" s="18"/>
    </row>
    <row r="331" spans="1:11" x14ac:dyDescent="0.25">
      <c r="A331" s="29"/>
      <c r="B331" s="27"/>
      <c r="C331" s="91"/>
      <c r="D331" s="91"/>
      <c r="E331" s="28"/>
      <c r="F331" s="45"/>
      <c r="G331" s="28"/>
      <c r="H331" s="28"/>
      <c r="I331" s="28"/>
      <c r="J331" s="28"/>
      <c r="K331" s="18"/>
    </row>
    <row r="332" spans="1:11" x14ac:dyDescent="0.25">
      <c r="A332" s="29"/>
      <c r="B332" s="27"/>
      <c r="C332" s="91"/>
      <c r="D332" s="91"/>
      <c r="E332" s="28"/>
      <c r="F332" s="45"/>
      <c r="G332" s="28"/>
      <c r="H332" s="28"/>
      <c r="I332" s="28"/>
      <c r="J332" s="28"/>
      <c r="K332" s="18"/>
    </row>
    <row r="333" spans="1:11" x14ac:dyDescent="0.25">
      <c r="A333" s="25"/>
      <c r="B333" s="28"/>
      <c r="C333" s="91"/>
      <c r="D333" s="91"/>
      <c r="E333" s="28"/>
      <c r="F333" s="45"/>
      <c r="G333" s="27"/>
      <c r="H333" s="28"/>
      <c r="I333" s="28"/>
      <c r="J333" s="28"/>
      <c r="K333" s="18"/>
    </row>
    <row r="334" spans="1:11" x14ac:dyDescent="0.25">
      <c r="A334" s="31"/>
      <c r="B334" s="31"/>
      <c r="C334" s="31"/>
      <c r="D334" s="57"/>
      <c r="E334" s="31"/>
      <c r="F334" s="31"/>
      <c r="G334" s="31"/>
      <c r="H334" s="31"/>
      <c r="I334" s="31"/>
      <c r="J334" s="31"/>
      <c r="K334" s="18"/>
    </row>
    <row r="335" spans="1:11" x14ac:dyDescent="0.25">
      <c r="A335" s="19"/>
      <c r="B335" s="18"/>
      <c r="C335" s="18"/>
      <c r="D335" s="55"/>
      <c r="E335" s="18"/>
      <c r="F335" s="18"/>
      <c r="G335" s="18"/>
      <c r="H335" s="18"/>
      <c r="I335" s="18"/>
      <c r="J335" s="18"/>
      <c r="K335" s="18"/>
    </row>
    <row r="336" spans="1:11" x14ac:dyDescent="0.25">
      <c r="A336" s="18"/>
      <c r="B336" s="18"/>
      <c r="C336" s="18"/>
      <c r="D336" s="55"/>
      <c r="E336" s="18"/>
      <c r="F336" s="18"/>
      <c r="G336" s="18"/>
      <c r="H336" s="18"/>
      <c r="I336" s="18"/>
      <c r="J336" s="18"/>
      <c r="K336" s="18"/>
    </row>
    <row r="337" spans="1:11" x14ac:dyDescent="0.25">
      <c r="A337" s="18"/>
      <c r="B337" s="18"/>
      <c r="C337" s="18"/>
      <c r="D337" s="55"/>
      <c r="E337" s="18"/>
      <c r="F337" s="18"/>
      <c r="G337" s="18"/>
      <c r="H337" s="18"/>
      <c r="I337" s="18"/>
      <c r="J337" s="18"/>
      <c r="K337" s="18"/>
    </row>
  </sheetData>
  <mergeCells count="190">
    <mergeCell ref="A1:F1"/>
    <mergeCell ref="A2:F2"/>
    <mergeCell ref="A3:F3"/>
    <mergeCell ref="A4:F4"/>
    <mergeCell ref="C328:D328"/>
    <mergeCell ref="C329:D329"/>
    <mergeCell ref="C316:D316"/>
    <mergeCell ref="C317:D317"/>
    <mergeCell ref="C318:D318"/>
    <mergeCell ref="C319:D319"/>
    <mergeCell ref="C320:D320"/>
    <mergeCell ref="C321:D321"/>
    <mergeCell ref="C310:D310"/>
    <mergeCell ref="C311:D311"/>
    <mergeCell ref="C312:D312"/>
    <mergeCell ref="C313:D313"/>
    <mergeCell ref="C314:D314"/>
    <mergeCell ref="C315:D315"/>
    <mergeCell ref="C304:D304"/>
    <mergeCell ref="C305:D305"/>
    <mergeCell ref="C306:D306"/>
    <mergeCell ref="C307:D307"/>
    <mergeCell ref="C308:D308"/>
    <mergeCell ref="C309:D309"/>
    <mergeCell ref="C330:D330"/>
    <mergeCell ref="C331:D331"/>
    <mergeCell ref="C332:D332"/>
    <mergeCell ref="C333:D333"/>
    <mergeCell ref="C322:D322"/>
    <mergeCell ref="C323:D323"/>
    <mergeCell ref="C324:D324"/>
    <mergeCell ref="C325:D325"/>
    <mergeCell ref="C326:D326"/>
    <mergeCell ref="C327:D327"/>
    <mergeCell ref="C298:D298"/>
    <mergeCell ref="C299:D299"/>
    <mergeCell ref="C300:D300"/>
    <mergeCell ref="C301:D301"/>
    <mergeCell ref="C302:D302"/>
    <mergeCell ref="C303:D303"/>
    <mergeCell ref="C292:D292"/>
    <mergeCell ref="C293:D293"/>
    <mergeCell ref="C294:D294"/>
    <mergeCell ref="C295:D295"/>
    <mergeCell ref="C296:D296"/>
    <mergeCell ref="C297:D297"/>
    <mergeCell ref="C286:D286"/>
    <mergeCell ref="C287:D287"/>
    <mergeCell ref="C288:D288"/>
    <mergeCell ref="C289:D289"/>
    <mergeCell ref="C290:D290"/>
    <mergeCell ref="C291:D291"/>
    <mergeCell ref="G280:G282"/>
    <mergeCell ref="J280:J282"/>
    <mergeCell ref="C283:D283"/>
    <mergeCell ref="C284:D284"/>
    <mergeCell ref="C285:D285"/>
    <mergeCell ref="C263:D263"/>
    <mergeCell ref="C264:D264"/>
    <mergeCell ref="C265:D265"/>
    <mergeCell ref="A279:A283"/>
    <mergeCell ref="B279:B282"/>
    <mergeCell ref="D279:J279"/>
    <mergeCell ref="C280:D280"/>
    <mergeCell ref="C281:D281"/>
    <mergeCell ref="C282:D282"/>
    <mergeCell ref="F280:F282"/>
    <mergeCell ref="C257:D257"/>
    <mergeCell ref="C258:D258"/>
    <mergeCell ref="C259:D259"/>
    <mergeCell ref="C260:D260"/>
    <mergeCell ref="C261:D261"/>
    <mergeCell ref="C262:D262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A211:A215"/>
    <mergeCell ref="B211:B214"/>
    <mergeCell ref="D211:J211"/>
    <mergeCell ref="C212:D212"/>
    <mergeCell ref="C213:D213"/>
    <mergeCell ref="C214:D214"/>
    <mergeCell ref="F212:F214"/>
    <mergeCell ref="G212:G214"/>
    <mergeCell ref="J212:J214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G147:G149"/>
    <mergeCell ref="J147:J149"/>
    <mergeCell ref="C150:D150"/>
    <mergeCell ref="C151:D151"/>
    <mergeCell ref="C152:D152"/>
    <mergeCell ref="A5:A6"/>
    <mergeCell ref="C5:C6"/>
    <mergeCell ref="D5:D6"/>
    <mergeCell ref="A146:A150"/>
    <mergeCell ref="B146:B149"/>
    <mergeCell ref="D146:J146"/>
    <mergeCell ref="C147:D147"/>
    <mergeCell ref="C148:D148"/>
    <mergeCell ref="C149:D149"/>
    <mergeCell ref="F147:F149"/>
    <mergeCell ref="B5:B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4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view="pageBreakPreview" zoomScaleSheetLayoutView="100" workbookViewId="0">
      <pane ySplit="7" topLeftCell="A8" activePane="bottomLeft" state="frozen"/>
      <selection pane="bottomLeft" activeCell="J60" sqref="J60"/>
    </sheetView>
  </sheetViews>
  <sheetFormatPr defaultColWidth="9.140625" defaultRowHeight="15" x14ac:dyDescent="0.25"/>
  <cols>
    <col min="1" max="1" width="26.28515625" style="7" customWidth="1"/>
    <col min="2" max="2" width="9.42578125" style="7" bestFit="1" customWidth="1"/>
    <col min="3" max="4" width="9.140625" style="7"/>
    <col min="5" max="6" width="9.140625" style="7" customWidth="1"/>
    <col min="7" max="8" width="9.140625" style="7"/>
    <col min="9" max="9" width="11.140625" style="7" customWidth="1"/>
    <col min="10" max="10" width="9.140625" style="7" customWidth="1"/>
    <col min="11" max="12" width="9.140625" style="7"/>
    <col min="13" max="13" width="10" style="7" bestFit="1" customWidth="1"/>
    <col min="14" max="16384" width="9.140625" style="7"/>
  </cols>
  <sheetData>
    <row r="1" spans="1:12" x14ac:dyDescent="0.25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.75" thickBot="1" x14ac:dyDescent="0.3">
      <c r="A2" s="102" t="s">
        <v>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5.75" customHeight="1" thickBot="1" x14ac:dyDescent="0.3">
      <c r="A3" s="103" t="s">
        <v>36</v>
      </c>
      <c r="B3" s="106" t="s">
        <v>37</v>
      </c>
      <c r="C3" s="109" t="s">
        <v>38</v>
      </c>
      <c r="D3" s="110"/>
      <c r="E3" s="110"/>
      <c r="F3" s="110"/>
      <c r="G3" s="110"/>
      <c r="H3" s="110"/>
      <c r="I3" s="110"/>
      <c r="J3" s="110"/>
      <c r="K3" s="110"/>
      <c r="L3" s="111"/>
    </row>
    <row r="4" spans="1:12" ht="81" customHeight="1" x14ac:dyDescent="0.25">
      <c r="A4" s="104"/>
      <c r="B4" s="107"/>
      <c r="C4" s="112" t="s">
        <v>70</v>
      </c>
      <c r="D4" s="115" t="s">
        <v>71</v>
      </c>
      <c r="E4" s="115" t="s">
        <v>39</v>
      </c>
      <c r="F4" s="115" t="s">
        <v>84</v>
      </c>
      <c r="G4" s="115" t="s">
        <v>40</v>
      </c>
      <c r="H4" s="115" t="s">
        <v>75</v>
      </c>
      <c r="I4" s="115" t="s">
        <v>42</v>
      </c>
      <c r="J4" s="115" t="s">
        <v>73</v>
      </c>
      <c r="K4" s="115" t="s">
        <v>72</v>
      </c>
      <c r="L4" s="115" t="s">
        <v>41</v>
      </c>
    </row>
    <row r="5" spans="1:12" x14ac:dyDescent="0.25">
      <c r="A5" s="104"/>
      <c r="B5" s="107"/>
      <c r="C5" s="113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11.25" customHeight="1" thickBot="1" x14ac:dyDescent="0.3">
      <c r="A6" s="104"/>
      <c r="B6" s="108"/>
      <c r="C6" s="114"/>
      <c r="D6" s="117"/>
      <c r="E6" s="117"/>
      <c r="F6" s="117"/>
      <c r="G6" s="117"/>
      <c r="H6" s="117"/>
      <c r="I6" s="117"/>
      <c r="J6" s="117"/>
      <c r="K6" s="117"/>
      <c r="L6" s="117"/>
    </row>
    <row r="7" spans="1:12" ht="15.75" thickBot="1" x14ac:dyDescent="0.3">
      <c r="A7" s="105"/>
      <c r="B7" s="37">
        <v>1</v>
      </c>
      <c r="C7" s="38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9">
        <v>10</v>
      </c>
      <c r="L7" s="37">
        <v>11</v>
      </c>
    </row>
    <row r="8" spans="1:12" ht="31.5" customHeight="1" thickBot="1" x14ac:dyDescent="0.3">
      <c r="A8" s="40" t="s">
        <v>43</v>
      </c>
      <c r="B8" s="50"/>
      <c r="C8" s="38"/>
      <c r="D8" s="37"/>
      <c r="E8" s="37"/>
      <c r="F8" s="37"/>
      <c r="G8" s="37"/>
      <c r="H8" s="37"/>
      <c r="I8" s="37"/>
      <c r="J8" s="37"/>
      <c r="K8" s="37"/>
      <c r="L8" s="37"/>
    </row>
    <row r="9" spans="1:12" s="42" customFormat="1" ht="27" customHeight="1" thickBot="1" x14ac:dyDescent="0.3">
      <c r="A9" s="41" t="s">
        <v>44</v>
      </c>
      <c r="B9" s="72">
        <f>D9+E9+F9+G9+H9</f>
        <v>731096.41970000009</v>
      </c>
      <c r="C9" s="72"/>
      <c r="D9" s="72">
        <f>SUM(D10:D13)</f>
        <v>100221.03602</v>
      </c>
      <c r="E9" s="72">
        <f>SUM(E10:E13)</f>
        <v>312337.73621</v>
      </c>
      <c r="F9" s="72">
        <f>SUM(F10:F13)</f>
        <v>92501.901809999996</v>
      </c>
      <c r="G9" s="72">
        <f>SUM(G10:G13)</f>
        <v>204634.19877000002</v>
      </c>
      <c r="H9" s="72">
        <f>SUM(H10:H13)</f>
        <v>21401.546890000001</v>
      </c>
      <c r="I9" s="72"/>
      <c r="J9" s="72"/>
      <c r="K9" s="72"/>
      <c r="L9" s="72"/>
    </row>
    <row r="10" spans="1:12" ht="12.95" customHeight="1" thickBot="1" x14ac:dyDescent="0.3">
      <c r="A10" s="68" t="s">
        <v>8</v>
      </c>
      <c r="B10" s="73">
        <f t="shared" ref="B10:B49" si="0">D10+E10+F10+G10+H10</f>
        <v>593957.58876000007</v>
      </c>
      <c r="C10" s="73"/>
      <c r="D10" s="73">
        <v>73187.440090000004</v>
      </c>
      <c r="E10" s="73">
        <v>246317.03054000001</v>
      </c>
      <c r="F10" s="73">
        <v>72696.410250000001</v>
      </c>
      <c r="G10" s="73">
        <v>186663.62344</v>
      </c>
      <c r="H10" s="73">
        <v>15093.084440000001</v>
      </c>
      <c r="I10" s="71"/>
      <c r="J10" s="71"/>
      <c r="K10" s="71"/>
      <c r="L10" s="71"/>
    </row>
    <row r="11" spans="1:12" ht="12.95" customHeight="1" thickBot="1" x14ac:dyDescent="0.3">
      <c r="A11" s="68" t="s">
        <v>9</v>
      </c>
      <c r="B11" s="73">
        <f t="shared" si="0"/>
        <v>57826.132710000005</v>
      </c>
      <c r="C11" s="73"/>
      <c r="D11" s="73">
        <v>8741.7107899999992</v>
      </c>
      <c r="E11" s="73">
        <v>31642.228950000001</v>
      </c>
      <c r="F11" s="73">
        <v>9482.0876499999995</v>
      </c>
      <c r="G11" s="73">
        <v>4618.2214599999998</v>
      </c>
      <c r="H11" s="73">
        <v>3341.8838599999999</v>
      </c>
      <c r="I11" s="71"/>
      <c r="J11" s="71"/>
      <c r="K11" s="71"/>
      <c r="L11" s="71"/>
    </row>
    <row r="12" spans="1:12" ht="12.95" customHeight="1" thickBot="1" x14ac:dyDescent="0.3">
      <c r="A12" s="68" t="s">
        <v>10</v>
      </c>
      <c r="B12" s="73">
        <f t="shared" si="0"/>
        <v>64922.336490000002</v>
      </c>
      <c r="C12" s="73"/>
      <c r="D12" s="73">
        <v>15360.36369</v>
      </c>
      <c r="E12" s="73">
        <v>27887.28802</v>
      </c>
      <c r="F12" s="73">
        <v>8340.0827700000009</v>
      </c>
      <c r="G12" s="73">
        <v>10887.00007</v>
      </c>
      <c r="H12" s="73">
        <v>2447.60194</v>
      </c>
      <c r="I12" s="71"/>
      <c r="J12" s="71"/>
      <c r="K12" s="71"/>
      <c r="L12" s="71"/>
    </row>
    <row r="13" spans="1:12" ht="12.95" customHeight="1" thickBot="1" x14ac:dyDescent="0.3">
      <c r="A13" s="1" t="s">
        <v>76</v>
      </c>
      <c r="B13" s="73">
        <f t="shared" si="0"/>
        <v>14390.36174</v>
      </c>
      <c r="C13" s="73"/>
      <c r="D13" s="73">
        <v>2931.5214500000002</v>
      </c>
      <c r="E13" s="73">
        <v>6491.1886999999997</v>
      </c>
      <c r="F13" s="73">
        <v>1983.32114</v>
      </c>
      <c r="G13" s="73">
        <v>2465.3537999999999</v>
      </c>
      <c r="H13" s="73">
        <v>518.97664999999995</v>
      </c>
      <c r="I13" s="71"/>
      <c r="J13" s="71"/>
      <c r="K13" s="71"/>
      <c r="L13" s="71"/>
    </row>
    <row r="14" spans="1:12" ht="12.95" customHeight="1" thickBot="1" x14ac:dyDescent="0.3">
      <c r="A14" s="68"/>
      <c r="B14" s="73"/>
      <c r="C14" s="73"/>
      <c r="D14" s="73"/>
      <c r="E14" s="73"/>
      <c r="F14" s="73"/>
      <c r="G14" s="73"/>
      <c r="H14" s="73"/>
      <c r="I14" s="74"/>
      <c r="J14" s="73"/>
      <c r="K14" s="73"/>
      <c r="L14" s="73"/>
    </row>
    <row r="15" spans="1:12" s="42" customFormat="1" ht="27" customHeight="1" thickBot="1" x14ac:dyDescent="0.3">
      <c r="A15" s="41" t="s">
        <v>45</v>
      </c>
      <c r="B15" s="72">
        <f t="shared" si="0"/>
        <v>111850.15786000001</v>
      </c>
      <c r="C15" s="72"/>
      <c r="D15" s="72">
        <f>SUM(D16:D19)</f>
        <v>21850.509309999998</v>
      </c>
      <c r="E15" s="72">
        <f>SUM(E16:E19)</f>
        <v>54296.427730000003</v>
      </c>
      <c r="F15" s="72">
        <f>SUM(F16:F19)</f>
        <v>16136.16087</v>
      </c>
      <c r="G15" s="72">
        <f>SUM(G16:G19)</f>
        <v>14976.639260000002</v>
      </c>
      <c r="H15" s="72">
        <f>SUM(H16:H19)</f>
        <v>4590.4206900000008</v>
      </c>
      <c r="I15" s="74"/>
      <c r="J15" s="72"/>
      <c r="K15" s="72"/>
      <c r="L15" s="72"/>
    </row>
    <row r="16" spans="1:12" ht="12.95" customHeight="1" thickBot="1" x14ac:dyDescent="0.3">
      <c r="A16" s="68" t="s">
        <v>8</v>
      </c>
      <c r="B16" s="73">
        <f t="shared" si="0"/>
        <v>80887.917199999996</v>
      </c>
      <c r="C16" s="73"/>
      <c r="D16" s="73">
        <v>15208.730960000001</v>
      </c>
      <c r="E16" s="73">
        <v>39254.465029999999</v>
      </c>
      <c r="F16" s="73">
        <v>11638.27756</v>
      </c>
      <c r="G16" s="73">
        <v>10942.02648</v>
      </c>
      <c r="H16" s="73">
        <v>3844.4171700000002</v>
      </c>
      <c r="I16" s="71"/>
      <c r="J16" s="71"/>
      <c r="K16" s="71"/>
      <c r="L16" s="71"/>
    </row>
    <row r="17" spans="1:12" ht="12.95" customHeight="1" thickBot="1" x14ac:dyDescent="0.3">
      <c r="A17" s="68" t="s">
        <v>9</v>
      </c>
      <c r="B17" s="73">
        <f>D17+E17+F17+G17+H17</f>
        <v>16083.330970000001</v>
      </c>
      <c r="C17" s="73"/>
      <c r="D17" s="73">
        <v>2902.9976299999998</v>
      </c>
      <c r="E17" s="73">
        <v>8482.4236500000006</v>
      </c>
      <c r="F17" s="73">
        <v>2529.8142400000002</v>
      </c>
      <c r="G17" s="73">
        <v>1848.5416600000001</v>
      </c>
      <c r="H17" s="73">
        <v>319.55378999999999</v>
      </c>
      <c r="I17" s="71"/>
      <c r="J17" s="71"/>
      <c r="K17" s="71"/>
      <c r="L17" s="71"/>
    </row>
    <row r="18" spans="1:12" ht="12.95" customHeight="1" thickBot="1" x14ac:dyDescent="0.3">
      <c r="A18" s="68" t="s">
        <v>10</v>
      </c>
      <c r="B18" s="73">
        <f t="shared" si="0"/>
        <v>7139.2512900000002</v>
      </c>
      <c r="C18" s="73"/>
      <c r="D18" s="73">
        <v>582.85442999999998</v>
      </c>
      <c r="E18" s="73">
        <v>4320.2187199999998</v>
      </c>
      <c r="F18" s="73">
        <v>1286.7602300000001</v>
      </c>
      <c r="G18" s="73">
        <v>699.51747</v>
      </c>
      <c r="H18" s="73">
        <v>249.90044</v>
      </c>
      <c r="I18" s="71"/>
      <c r="J18" s="71"/>
      <c r="K18" s="71"/>
      <c r="L18" s="71"/>
    </row>
    <row r="19" spans="1:12" ht="12.95" customHeight="1" thickBot="1" x14ac:dyDescent="0.3">
      <c r="A19" s="1" t="s">
        <v>76</v>
      </c>
      <c r="B19" s="73">
        <f t="shared" si="0"/>
        <v>7739.6583999999993</v>
      </c>
      <c r="C19" s="73"/>
      <c r="D19" s="73">
        <v>3155.9262899999999</v>
      </c>
      <c r="E19" s="73">
        <v>2239.32033</v>
      </c>
      <c r="F19" s="73">
        <v>681.30884000000003</v>
      </c>
      <c r="G19" s="73">
        <v>1486.5536500000001</v>
      </c>
      <c r="H19" s="73">
        <v>176.54929000000001</v>
      </c>
      <c r="I19" s="71"/>
      <c r="J19" s="71"/>
      <c r="K19" s="71"/>
      <c r="L19" s="71"/>
    </row>
    <row r="20" spans="1:12" ht="12.95" customHeight="1" thickBot="1" x14ac:dyDescent="0.3">
      <c r="A20" s="68"/>
      <c r="B20" s="73"/>
      <c r="C20" s="73"/>
      <c r="D20" s="73"/>
      <c r="E20" s="73"/>
      <c r="F20" s="73"/>
      <c r="G20" s="73"/>
      <c r="H20" s="73"/>
      <c r="I20" s="74"/>
      <c r="J20" s="73"/>
      <c r="K20" s="73"/>
      <c r="L20" s="73"/>
    </row>
    <row r="21" spans="1:12" ht="27" customHeight="1" thickBot="1" x14ac:dyDescent="0.3">
      <c r="A21" s="41" t="s">
        <v>46</v>
      </c>
      <c r="B21" s="72">
        <f t="shared" si="0"/>
        <v>441428.18233000004</v>
      </c>
      <c r="C21" s="72"/>
      <c r="D21" s="72">
        <f>SUM(D22:D25)</f>
        <v>61692.390299999999</v>
      </c>
      <c r="E21" s="72">
        <f>SUM(E22:E25)</f>
        <v>250205.24515000003</v>
      </c>
      <c r="F21" s="72">
        <f>SUM(F22:F25)</f>
        <v>74328.178969999994</v>
      </c>
      <c r="G21" s="72">
        <f>SUM(G22:G25)</f>
        <v>37075.797529999996</v>
      </c>
      <c r="H21" s="72">
        <f>SUM(H22:H25)</f>
        <v>18126.570379999997</v>
      </c>
      <c r="I21" s="74"/>
      <c r="J21" s="73"/>
      <c r="K21" s="73"/>
      <c r="L21" s="73"/>
    </row>
    <row r="22" spans="1:12" ht="12.95" customHeight="1" thickBot="1" x14ac:dyDescent="0.3">
      <c r="A22" s="68" t="s">
        <v>8</v>
      </c>
      <c r="B22" s="73">
        <f t="shared" si="0"/>
        <v>362870.80206999998</v>
      </c>
      <c r="C22" s="73"/>
      <c r="D22" s="73">
        <v>36727.284800000001</v>
      </c>
      <c r="E22" s="73">
        <v>218079.36877</v>
      </c>
      <c r="F22" s="73">
        <v>64663.173669999996</v>
      </c>
      <c r="G22" s="73">
        <v>28577.499960000001</v>
      </c>
      <c r="H22" s="73">
        <v>14823.47487</v>
      </c>
      <c r="I22" s="71"/>
      <c r="J22" s="71"/>
      <c r="K22" s="71"/>
      <c r="L22" s="71"/>
    </row>
    <row r="23" spans="1:12" ht="12.95" customHeight="1" thickBot="1" x14ac:dyDescent="0.3">
      <c r="A23" s="68" t="s">
        <v>9</v>
      </c>
      <c r="B23" s="73">
        <f t="shared" si="0"/>
        <v>30574.989750000001</v>
      </c>
      <c r="C23" s="73"/>
      <c r="D23" s="73">
        <v>9004.4736099999991</v>
      </c>
      <c r="E23" s="73">
        <v>13504.694159999999</v>
      </c>
      <c r="F23" s="73">
        <v>4058.30834</v>
      </c>
      <c r="G23" s="73">
        <v>2574.31576</v>
      </c>
      <c r="H23" s="73">
        <v>1433.1978799999999</v>
      </c>
      <c r="I23" s="71"/>
      <c r="J23" s="71"/>
      <c r="K23" s="71"/>
      <c r="L23" s="71"/>
    </row>
    <row r="24" spans="1:12" ht="12.95" customHeight="1" thickBot="1" x14ac:dyDescent="0.3">
      <c r="A24" s="68" t="s">
        <v>10</v>
      </c>
      <c r="B24" s="73">
        <f t="shared" si="0"/>
        <v>32501.051520000001</v>
      </c>
      <c r="C24" s="73"/>
      <c r="D24" s="73">
        <v>9362.95615</v>
      </c>
      <c r="E24" s="73">
        <v>14803.23545</v>
      </c>
      <c r="F24" s="73">
        <v>4436.5283300000001</v>
      </c>
      <c r="G24" s="73">
        <v>2597.2483900000002</v>
      </c>
      <c r="H24" s="73">
        <v>1301.0832</v>
      </c>
      <c r="I24" s="71"/>
      <c r="J24" s="71"/>
      <c r="K24" s="71"/>
      <c r="L24" s="71"/>
    </row>
    <row r="25" spans="1:12" ht="12.95" customHeight="1" thickBot="1" x14ac:dyDescent="0.3">
      <c r="A25" s="1" t="s">
        <v>76</v>
      </c>
      <c r="B25" s="73">
        <f t="shared" si="0"/>
        <v>15481.33899</v>
      </c>
      <c r="C25" s="73"/>
      <c r="D25" s="73">
        <v>6597.6757399999997</v>
      </c>
      <c r="E25" s="73">
        <v>3817.94677</v>
      </c>
      <c r="F25" s="73">
        <v>1170.1686299999999</v>
      </c>
      <c r="G25" s="73">
        <v>3326.73342</v>
      </c>
      <c r="H25" s="73">
        <v>568.81443000000002</v>
      </c>
      <c r="I25" s="71"/>
      <c r="J25" s="71"/>
      <c r="K25" s="71"/>
      <c r="L25" s="71"/>
    </row>
    <row r="26" spans="1:12" ht="12.95" customHeight="1" thickBot="1" x14ac:dyDescent="0.3">
      <c r="A26" s="68"/>
      <c r="B26" s="73"/>
      <c r="C26" s="73"/>
      <c r="D26" s="73"/>
      <c r="E26" s="73"/>
      <c r="F26" s="73"/>
      <c r="G26" s="73"/>
      <c r="H26" s="73"/>
      <c r="I26" s="74"/>
      <c r="J26" s="73"/>
      <c r="K26" s="73"/>
      <c r="L26" s="73"/>
    </row>
    <row r="27" spans="1:12" ht="12.95" customHeight="1" thickBot="1" x14ac:dyDescent="0.3">
      <c r="A27" s="41" t="s">
        <v>47</v>
      </c>
      <c r="B27" s="72">
        <f t="shared" si="0"/>
        <v>150970.70778999999</v>
      </c>
      <c r="C27" s="72"/>
      <c r="D27" s="72">
        <f>SUM(D28:D31)</f>
        <v>76868.988429999998</v>
      </c>
      <c r="E27" s="72">
        <f>SUM(E28:E31)</f>
        <v>41490.219059999996</v>
      </c>
      <c r="F27" s="72">
        <f>SUM(F28:F31)</f>
        <v>12157.98445</v>
      </c>
      <c r="G27" s="72">
        <f>SUM(G28:G31)</f>
        <v>17435.784299999999</v>
      </c>
      <c r="H27" s="72">
        <f>SUM(H28:H31)</f>
        <v>3017.73155</v>
      </c>
      <c r="I27" s="74"/>
      <c r="J27" s="73"/>
      <c r="K27" s="73"/>
      <c r="L27" s="73"/>
    </row>
    <row r="28" spans="1:12" ht="12.95" customHeight="1" thickBot="1" x14ac:dyDescent="0.3">
      <c r="A28" s="68" t="s">
        <v>8</v>
      </c>
      <c r="B28" s="73">
        <f t="shared" si="0"/>
        <v>109881.48003000001</v>
      </c>
      <c r="C28" s="73"/>
      <c r="D28" s="73">
        <v>71344.01771</v>
      </c>
      <c r="E28" s="73">
        <v>21160.427439999999</v>
      </c>
      <c r="F28" s="73">
        <v>6059.2210699999996</v>
      </c>
      <c r="G28" s="73">
        <v>9348.7815699999992</v>
      </c>
      <c r="H28" s="73">
        <v>1969.03224</v>
      </c>
      <c r="I28" s="71"/>
      <c r="J28" s="71"/>
      <c r="K28" s="71"/>
      <c r="L28" s="71"/>
    </row>
    <row r="29" spans="1:12" ht="12.95" customHeight="1" thickBot="1" x14ac:dyDescent="0.3">
      <c r="A29" s="68" t="s">
        <v>9</v>
      </c>
      <c r="B29" s="73">
        <f t="shared" si="0"/>
        <v>14369.081049999999</v>
      </c>
      <c r="C29" s="73"/>
      <c r="D29" s="73">
        <v>2197.4644400000002</v>
      </c>
      <c r="E29" s="73">
        <v>6755.8378899999998</v>
      </c>
      <c r="F29" s="73">
        <v>1996.4933900000001</v>
      </c>
      <c r="G29" s="73">
        <v>3127.0656899999999</v>
      </c>
      <c r="H29" s="73">
        <v>292.21964000000003</v>
      </c>
      <c r="I29" s="71"/>
      <c r="J29" s="71"/>
      <c r="K29" s="71"/>
      <c r="L29" s="71"/>
    </row>
    <row r="30" spans="1:12" ht="12.95" customHeight="1" thickBot="1" x14ac:dyDescent="0.3">
      <c r="A30" s="68" t="s">
        <v>10</v>
      </c>
      <c r="B30" s="73">
        <f t="shared" si="0"/>
        <v>17449.206470000001</v>
      </c>
      <c r="C30" s="73"/>
      <c r="D30" s="73">
        <v>1337.59049</v>
      </c>
      <c r="E30" s="73">
        <v>10814.20336</v>
      </c>
      <c r="F30" s="73">
        <v>3262.79016</v>
      </c>
      <c r="G30" s="73">
        <v>1490.92922</v>
      </c>
      <c r="H30" s="73">
        <v>543.69323999999995</v>
      </c>
      <c r="I30" s="71"/>
      <c r="J30" s="71"/>
      <c r="K30" s="71"/>
      <c r="L30" s="71"/>
    </row>
    <row r="31" spans="1:12" ht="12.95" customHeight="1" thickBot="1" x14ac:dyDescent="0.3">
      <c r="A31" s="1" t="s">
        <v>76</v>
      </c>
      <c r="B31" s="73">
        <f t="shared" si="0"/>
        <v>9270.9402399999999</v>
      </c>
      <c r="C31" s="73"/>
      <c r="D31" s="73">
        <v>1989.91579</v>
      </c>
      <c r="E31" s="73">
        <v>2759.7503700000002</v>
      </c>
      <c r="F31" s="73">
        <v>839.47982999999999</v>
      </c>
      <c r="G31" s="73">
        <v>3469.0078199999998</v>
      </c>
      <c r="H31" s="73">
        <v>212.78643</v>
      </c>
      <c r="I31" s="71"/>
      <c r="J31" s="71"/>
      <c r="K31" s="71"/>
      <c r="L31" s="71"/>
    </row>
    <row r="32" spans="1:12" ht="12.95" customHeight="1" thickBot="1" x14ac:dyDescent="0.3">
      <c r="A32" s="68"/>
      <c r="B32" s="73"/>
      <c r="C32" s="73"/>
      <c r="D32" s="73"/>
      <c r="E32" s="73"/>
      <c r="F32" s="73"/>
      <c r="G32" s="73"/>
      <c r="H32" s="73"/>
      <c r="I32" s="74"/>
      <c r="J32" s="73"/>
      <c r="K32" s="73"/>
      <c r="L32" s="73"/>
    </row>
    <row r="33" spans="1:12" ht="39" customHeight="1" thickBot="1" x14ac:dyDescent="0.3">
      <c r="A33" s="41" t="s">
        <v>48</v>
      </c>
      <c r="B33" s="72">
        <f t="shared" si="0"/>
        <v>32250.798589999999</v>
      </c>
      <c r="C33" s="72"/>
      <c r="D33" s="72">
        <f>SUM(D34:D37)</f>
        <v>3874.2708400000001</v>
      </c>
      <c r="E33" s="72">
        <f>SUM(E34:E37)</f>
        <v>17148.973449999998</v>
      </c>
      <c r="F33" s="72">
        <f>SUM(F34:F37)</f>
        <v>5163.2802999999994</v>
      </c>
      <c r="G33" s="72">
        <f>SUM(G34:G37)</f>
        <v>4764.4851199999994</v>
      </c>
      <c r="H33" s="72">
        <f>SUM(H34:H37)</f>
        <v>1299.7888799999998</v>
      </c>
      <c r="I33" s="74"/>
      <c r="J33" s="73"/>
      <c r="K33" s="73"/>
      <c r="L33" s="73"/>
    </row>
    <row r="34" spans="1:12" ht="12.95" customHeight="1" thickBot="1" x14ac:dyDescent="0.3">
      <c r="A34" s="68" t="s">
        <v>8</v>
      </c>
      <c r="B34" s="73">
        <f t="shared" si="0"/>
        <v>0</v>
      </c>
      <c r="C34" s="73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5"/>
      <c r="J34" s="135"/>
      <c r="K34" s="135"/>
      <c r="L34" s="135"/>
    </row>
    <row r="35" spans="1:12" ht="12.95" customHeight="1" thickBot="1" x14ac:dyDescent="0.3">
      <c r="A35" s="68" t="s">
        <v>9</v>
      </c>
      <c r="B35" s="73">
        <f t="shared" si="0"/>
        <v>15208.034809999999</v>
      </c>
      <c r="C35" s="73"/>
      <c r="D35" s="73">
        <v>1640.82918</v>
      </c>
      <c r="E35" s="73">
        <v>8298.0164499999992</v>
      </c>
      <c r="F35" s="73">
        <v>2488.6055799999999</v>
      </c>
      <c r="G35" s="73">
        <v>2095.6795499999998</v>
      </c>
      <c r="H35" s="73">
        <v>684.90404999999998</v>
      </c>
      <c r="I35" s="84"/>
      <c r="J35" s="84"/>
      <c r="K35" s="84"/>
      <c r="L35" s="84"/>
    </row>
    <row r="36" spans="1:12" ht="12.95" customHeight="1" thickBot="1" x14ac:dyDescent="0.3">
      <c r="A36" s="68" t="s">
        <v>10</v>
      </c>
      <c r="B36" s="73">
        <f t="shared" si="0"/>
        <v>14031.546220000002</v>
      </c>
      <c r="C36" s="73"/>
      <c r="D36" s="73">
        <v>1557.30161</v>
      </c>
      <c r="E36" s="73">
        <v>7498.1547300000002</v>
      </c>
      <c r="F36" s="73">
        <v>2263.7840500000002</v>
      </c>
      <c r="G36" s="73">
        <v>2189.72327</v>
      </c>
      <c r="H36" s="73">
        <v>522.58255999999994</v>
      </c>
      <c r="I36" s="135"/>
      <c r="J36" s="84"/>
      <c r="K36" s="84"/>
      <c r="L36" s="84"/>
    </row>
    <row r="37" spans="1:12" ht="12.95" customHeight="1" thickBot="1" x14ac:dyDescent="0.3">
      <c r="A37" s="1" t="s">
        <v>76</v>
      </c>
      <c r="B37" s="73">
        <f t="shared" si="0"/>
        <v>3011.21756</v>
      </c>
      <c r="C37" s="73"/>
      <c r="D37" s="73">
        <v>676.14004999999997</v>
      </c>
      <c r="E37" s="73">
        <v>1352.8022699999999</v>
      </c>
      <c r="F37" s="73">
        <v>410.89067</v>
      </c>
      <c r="G37" s="73">
        <v>479.08229999999998</v>
      </c>
      <c r="H37" s="73">
        <v>92.302269999999993</v>
      </c>
      <c r="I37" s="84"/>
      <c r="J37" s="84"/>
      <c r="K37" s="84"/>
      <c r="L37" s="84"/>
    </row>
    <row r="38" spans="1:12" ht="12.95" customHeight="1" thickBot="1" x14ac:dyDescent="0.3">
      <c r="A38" s="68"/>
      <c r="B38" s="73"/>
      <c r="C38" s="73"/>
      <c r="D38" s="73"/>
      <c r="E38" s="73"/>
      <c r="F38" s="73"/>
      <c r="G38" s="73"/>
      <c r="H38" s="73"/>
      <c r="I38" s="74"/>
      <c r="J38" s="73"/>
      <c r="K38" s="73"/>
      <c r="L38" s="73"/>
    </row>
    <row r="39" spans="1:12" ht="26.1" customHeight="1" thickBot="1" x14ac:dyDescent="0.3">
      <c r="A39" s="41" t="s">
        <v>49</v>
      </c>
      <c r="B39" s="72">
        <f t="shared" si="0"/>
        <v>3418.1257600000008</v>
      </c>
      <c r="C39" s="72"/>
      <c r="D39" s="72">
        <f>SUM(D40:D43)</f>
        <v>531.29521999999997</v>
      </c>
      <c r="E39" s="72">
        <f>SUM(E40:E43)</f>
        <v>1708.49614</v>
      </c>
      <c r="F39" s="72">
        <f>SUM(F40:F43)</f>
        <v>508.05025000000001</v>
      </c>
      <c r="G39" s="72">
        <f>SUM(G40:G43)</f>
        <v>488.22121000000004</v>
      </c>
      <c r="H39" s="72">
        <f>SUM(H40:H43)</f>
        <v>182.06294000000003</v>
      </c>
      <c r="I39" s="74"/>
      <c r="J39" s="73"/>
      <c r="K39" s="73"/>
      <c r="L39" s="73"/>
    </row>
    <row r="40" spans="1:12" ht="12.95" customHeight="1" thickBot="1" x14ac:dyDescent="0.3">
      <c r="A40" s="68" t="s">
        <v>8</v>
      </c>
      <c r="B40" s="73">
        <f t="shared" si="0"/>
        <v>0</v>
      </c>
      <c r="C40" s="73"/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135"/>
      <c r="J40" s="135"/>
      <c r="K40" s="135"/>
      <c r="L40" s="135"/>
    </row>
    <row r="41" spans="1:12" ht="12.95" customHeight="1" thickBot="1" x14ac:dyDescent="0.3">
      <c r="A41" s="68" t="s">
        <v>9</v>
      </c>
      <c r="B41" s="73">
        <f t="shared" si="0"/>
        <v>1856.0301400000001</v>
      </c>
      <c r="C41" s="73"/>
      <c r="D41" s="73">
        <v>205.55103</v>
      </c>
      <c r="E41" s="73">
        <v>1165.28621</v>
      </c>
      <c r="F41" s="73">
        <v>348.54703000000001</v>
      </c>
      <c r="G41" s="73">
        <v>59.06129</v>
      </c>
      <c r="H41" s="73">
        <v>77.584580000000003</v>
      </c>
      <c r="I41" s="135"/>
      <c r="J41" s="135"/>
      <c r="K41" s="135"/>
      <c r="L41" s="135"/>
    </row>
    <row r="42" spans="1:12" ht="12.95" customHeight="1" thickBot="1" x14ac:dyDescent="0.3">
      <c r="A42" s="68" t="s">
        <v>10</v>
      </c>
      <c r="B42" s="73">
        <f t="shared" si="0"/>
        <v>573.76234999999997</v>
      </c>
      <c r="C42" s="73"/>
      <c r="D42" s="73">
        <v>39.709350000000001</v>
      </c>
      <c r="E42" s="73">
        <v>373.7013</v>
      </c>
      <c r="F42" s="73">
        <v>109.48766999999999</v>
      </c>
      <c r="G42" s="73">
        <v>37.205919999999999</v>
      </c>
      <c r="H42" s="73">
        <v>13.658110000000001</v>
      </c>
      <c r="I42" s="135"/>
      <c r="J42" s="135"/>
      <c r="K42" s="135"/>
      <c r="L42" s="135"/>
    </row>
    <row r="43" spans="1:12" ht="12.95" customHeight="1" thickBot="1" x14ac:dyDescent="0.3">
      <c r="A43" s="1" t="s">
        <v>76</v>
      </c>
      <c r="B43" s="73">
        <f t="shared" si="0"/>
        <v>988.33326999999997</v>
      </c>
      <c r="C43" s="73"/>
      <c r="D43" s="73">
        <v>286.03483999999997</v>
      </c>
      <c r="E43" s="73">
        <v>169.50863000000001</v>
      </c>
      <c r="F43" s="73">
        <v>50.015549999999998</v>
      </c>
      <c r="G43" s="73">
        <v>391.95400000000001</v>
      </c>
      <c r="H43" s="73">
        <v>90.820250000000001</v>
      </c>
      <c r="I43" s="135"/>
      <c r="J43" s="135"/>
      <c r="K43" s="135"/>
      <c r="L43" s="135"/>
    </row>
    <row r="44" spans="1:12" ht="12.95" customHeight="1" thickBot="1" x14ac:dyDescent="0.3">
      <c r="A44" s="69"/>
      <c r="B44" s="73"/>
      <c r="C44" s="73"/>
      <c r="D44" s="73"/>
      <c r="E44" s="73"/>
      <c r="F44" s="73"/>
      <c r="G44" s="73"/>
      <c r="H44" s="73"/>
      <c r="I44" s="74"/>
      <c r="J44" s="73"/>
      <c r="K44" s="73"/>
      <c r="L44" s="73"/>
    </row>
    <row r="45" spans="1:12" ht="26.1" customHeight="1" thickBot="1" x14ac:dyDescent="0.3">
      <c r="A45" s="41" t="s">
        <v>50</v>
      </c>
      <c r="B45" s="72">
        <f>D45+E45+F45+G45+H45</f>
        <v>1825349.1783699999</v>
      </c>
      <c r="C45" s="72"/>
      <c r="D45" s="72">
        <f>SUM(D46:D49)</f>
        <v>357450.21804999997</v>
      </c>
      <c r="E45" s="72">
        <f>SUM(E46:E49)</f>
        <v>821075.58250000014</v>
      </c>
      <c r="F45" s="72">
        <f>SUM(F46:F49)</f>
        <v>243156.41931000003</v>
      </c>
      <c r="G45" s="72">
        <f>SUM(G46:G49)</f>
        <v>344004.48680999997</v>
      </c>
      <c r="H45" s="72">
        <f>SUM(H46:H49)</f>
        <v>59662.471699999995</v>
      </c>
      <c r="I45" s="74"/>
      <c r="J45" s="72"/>
      <c r="K45" s="72"/>
      <c r="L45" s="72"/>
    </row>
    <row r="46" spans="1:12" ht="12.95" customHeight="1" thickBot="1" x14ac:dyDescent="0.3">
      <c r="A46" s="68" t="s">
        <v>8</v>
      </c>
      <c r="B46" s="73">
        <f>D46+E46+F46+G46+H46</f>
        <v>1424448.0930399999</v>
      </c>
      <c r="C46" s="73"/>
      <c r="D46" s="73">
        <v>262101.72799000001</v>
      </c>
      <c r="E46" s="73">
        <v>636536.52768000006</v>
      </c>
      <c r="F46" s="73">
        <v>187683.61668000001</v>
      </c>
      <c r="G46" s="73">
        <v>293273.70656999998</v>
      </c>
      <c r="H46" s="73">
        <v>44852.51412</v>
      </c>
      <c r="I46" s="74"/>
      <c r="J46" s="73"/>
      <c r="K46" s="73"/>
      <c r="L46" s="73"/>
    </row>
    <row r="47" spans="1:12" ht="12.95" customHeight="1" thickBot="1" x14ac:dyDescent="0.3">
      <c r="A47" s="68" t="s">
        <v>9</v>
      </c>
      <c r="B47" s="73">
        <f>D47+E47+F47+G47+H47</f>
        <v>147746.03182999999</v>
      </c>
      <c r="C47" s="73"/>
      <c r="D47" s="73">
        <v>27085.982970000001</v>
      </c>
      <c r="E47" s="73">
        <v>75816.199829999998</v>
      </c>
      <c r="F47" s="73">
        <v>22677.503530000002</v>
      </c>
      <c r="G47" s="73">
        <v>15671.48948</v>
      </c>
      <c r="H47" s="73">
        <v>6494.8560200000002</v>
      </c>
      <c r="I47" s="74"/>
      <c r="J47" s="73"/>
      <c r="K47" s="73"/>
      <c r="L47" s="73"/>
    </row>
    <row r="48" spans="1:12" ht="12.95" customHeight="1" thickBot="1" x14ac:dyDescent="0.3">
      <c r="A48" s="68" t="s">
        <v>10</v>
      </c>
      <c r="B48" s="73">
        <f t="shared" si="0"/>
        <v>178270.72199999998</v>
      </c>
      <c r="C48" s="73"/>
      <c r="D48" s="75">
        <v>39003.884729999998</v>
      </c>
      <c r="E48" s="75">
        <v>85802.412169999996</v>
      </c>
      <c r="F48" s="75">
        <v>25794.66259</v>
      </c>
      <c r="G48" s="75">
        <v>21749.685099999999</v>
      </c>
      <c r="H48" s="75">
        <v>5920.0774099999999</v>
      </c>
      <c r="I48" s="74"/>
      <c r="J48" s="73"/>
      <c r="K48" s="73"/>
      <c r="L48" s="73"/>
    </row>
    <row r="49" spans="1:12" ht="12.95" customHeight="1" thickBot="1" x14ac:dyDescent="0.3">
      <c r="A49" s="1" t="s">
        <v>76</v>
      </c>
      <c r="B49" s="73">
        <f t="shared" si="0"/>
        <v>74884.3315</v>
      </c>
      <c r="C49" s="73"/>
      <c r="D49" s="73">
        <v>29258.622360000001</v>
      </c>
      <c r="E49" s="73">
        <v>22920.44282</v>
      </c>
      <c r="F49" s="73">
        <v>7000.6365100000003</v>
      </c>
      <c r="G49" s="73">
        <v>13309.605659999999</v>
      </c>
      <c r="H49" s="73">
        <v>2395.0241500000002</v>
      </c>
      <c r="I49" s="74"/>
      <c r="J49" s="73"/>
      <c r="K49" s="73"/>
      <c r="L49" s="73"/>
    </row>
    <row r="50" spans="1:12" ht="12.95" customHeight="1" thickBot="1" x14ac:dyDescent="0.3">
      <c r="A50" s="69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</row>
    <row r="51" spans="1:12" ht="12.95" customHeight="1" thickBot="1" x14ac:dyDescent="0.3">
      <c r="A51" s="41" t="s">
        <v>51</v>
      </c>
      <c r="B51" s="72">
        <f>SUM(C51:L51)</f>
        <v>235532.26428</v>
      </c>
      <c r="C51" s="72"/>
      <c r="D51" s="72">
        <f>SUM(D52:D55)</f>
        <v>1018.38833</v>
      </c>
      <c r="E51" s="72">
        <f t="shared" ref="E51:H51" si="1">SUM(E52:E55)</f>
        <v>7577.6599800000004</v>
      </c>
      <c r="F51" s="72">
        <f t="shared" si="1"/>
        <v>2260.1046900000001</v>
      </c>
      <c r="G51" s="72">
        <f t="shared" si="1"/>
        <v>586.37990000000002</v>
      </c>
      <c r="H51" s="72">
        <f t="shared" si="1"/>
        <v>113133.73138</v>
      </c>
      <c r="I51" s="72">
        <f>SUM(I52:I55)</f>
        <v>0</v>
      </c>
      <c r="J51" s="72">
        <f>SUM(J52:J55)</f>
        <v>0</v>
      </c>
      <c r="K51" s="72">
        <f>SUM(K52:K55)</f>
        <v>0</v>
      </c>
      <c r="L51" s="72">
        <f>SUM(L52:L55)</f>
        <v>110956</v>
      </c>
    </row>
    <row r="52" spans="1:12" ht="12.95" customHeight="1" thickBot="1" x14ac:dyDescent="0.3">
      <c r="A52" s="68" t="s">
        <v>8</v>
      </c>
      <c r="B52" s="73">
        <f t="shared" ref="B52:B55" si="2">SUM(C52:L52)</f>
        <v>94597</v>
      </c>
      <c r="C52" s="73"/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/>
      <c r="J52" s="73"/>
      <c r="K52" s="73"/>
      <c r="L52" s="73">
        <v>94597</v>
      </c>
    </row>
    <row r="53" spans="1:12" ht="12.95" customHeight="1" thickBot="1" x14ac:dyDescent="0.3">
      <c r="A53" s="68" t="s">
        <v>9</v>
      </c>
      <c r="B53" s="73">
        <f>SUM(C53:L53)</f>
        <v>58314.112609999996</v>
      </c>
      <c r="C53" s="73"/>
      <c r="D53" s="73">
        <v>674.80312000000004</v>
      </c>
      <c r="E53" s="73">
        <v>3567.36976</v>
      </c>
      <c r="F53" s="73">
        <v>1066.12447</v>
      </c>
      <c r="G53" s="73">
        <v>180.52782999999999</v>
      </c>
      <c r="H53" s="73">
        <v>41020.287429999997</v>
      </c>
      <c r="I53" s="73"/>
      <c r="J53" s="73"/>
      <c r="K53" s="73"/>
      <c r="L53" s="73">
        <v>11805</v>
      </c>
    </row>
    <row r="54" spans="1:12" ht="12.95" customHeight="1" thickBot="1" x14ac:dyDescent="0.3">
      <c r="A54" s="68" t="s">
        <v>10</v>
      </c>
      <c r="B54" s="73">
        <f t="shared" si="2"/>
        <v>81715.151670000007</v>
      </c>
      <c r="C54" s="73"/>
      <c r="D54" s="73">
        <v>343.58521000000002</v>
      </c>
      <c r="E54" s="73">
        <v>4010.2902199999999</v>
      </c>
      <c r="F54" s="73">
        <v>1193.9802199999999</v>
      </c>
      <c r="G54" s="73">
        <v>405.85207000000003</v>
      </c>
      <c r="H54" s="73">
        <v>72113.443950000001</v>
      </c>
      <c r="I54" s="73"/>
      <c r="J54" s="73"/>
      <c r="K54" s="73"/>
      <c r="L54" s="73">
        <v>3648</v>
      </c>
    </row>
    <row r="55" spans="1:12" ht="12.95" customHeight="1" thickBot="1" x14ac:dyDescent="0.3">
      <c r="A55" s="1" t="s">
        <v>76</v>
      </c>
      <c r="B55" s="73">
        <f t="shared" si="2"/>
        <v>906</v>
      </c>
      <c r="C55" s="73"/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/>
      <c r="J55" s="73"/>
      <c r="K55" s="73"/>
      <c r="L55" s="73">
        <v>906</v>
      </c>
    </row>
    <row r="56" spans="1:12" ht="12.95" customHeight="1" thickBot="1" x14ac:dyDescent="0.3">
      <c r="A56" s="41" t="s">
        <v>52</v>
      </c>
      <c r="B56" s="72">
        <f>B45+B51</f>
        <v>2060881.4426499999</v>
      </c>
      <c r="C56" s="72">
        <f t="shared" ref="C56:L56" si="3">C45+C51</f>
        <v>0</v>
      </c>
      <c r="D56" s="72">
        <f t="shared" si="3"/>
        <v>358468.60637999995</v>
      </c>
      <c r="E56" s="72">
        <f t="shared" si="3"/>
        <v>828653.24248000013</v>
      </c>
      <c r="F56" s="72">
        <f t="shared" si="3"/>
        <v>245416.52400000003</v>
      </c>
      <c r="G56" s="72">
        <f t="shared" si="3"/>
        <v>344590.86670999997</v>
      </c>
      <c r="H56" s="72">
        <f t="shared" si="3"/>
        <v>172796.20308000001</v>
      </c>
      <c r="I56" s="72">
        <f t="shared" si="3"/>
        <v>0</v>
      </c>
      <c r="J56" s="72">
        <f t="shared" si="3"/>
        <v>0</v>
      </c>
      <c r="K56" s="72">
        <f t="shared" si="3"/>
        <v>0</v>
      </c>
      <c r="L56" s="72">
        <f t="shared" si="3"/>
        <v>110956</v>
      </c>
    </row>
    <row r="57" spans="1:12" x14ac:dyDescent="0.25">
      <c r="A57" s="47"/>
      <c r="B57" s="47"/>
      <c r="C57" s="47"/>
      <c r="D57" s="81"/>
      <c r="E57" s="81"/>
      <c r="F57" s="81"/>
      <c r="G57" s="81"/>
      <c r="H57" s="81"/>
      <c r="I57" s="47"/>
      <c r="J57" s="47"/>
      <c r="K57" s="47"/>
      <c r="L57" s="47"/>
    </row>
    <row r="58" spans="1:12" x14ac:dyDescent="0.25">
      <c r="A58" s="47"/>
      <c r="B58" s="47"/>
      <c r="C58" s="47"/>
      <c r="D58" s="81"/>
      <c r="E58" s="81"/>
      <c r="F58" s="81"/>
      <c r="G58" s="81"/>
      <c r="H58" s="81"/>
      <c r="I58" s="47"/>
      <c r="J58" s="47"/>
      <c r="K58" s="47"/>
      <c r="L58" s="47"/>
    </row>
    <row r="59" spans="1:12" x14ac:dyDescent="0.25">
      <c r="A59" s="44"/>
      <c r="D59" s="83"/>
      <c r="E59" s="83"/>
      <c r="F59" s="83"/>
      <c r="G59" s="83"/>
      <c r="H59" s="83"/>
    </row>
    <row r="60" spans="1:12" x14ac:dyDescent="0.25">
      <c r="D60" s="83"/>
      <c r="E60" s="83"/>
      <c r="F60" s="83"/>
      <c r="G60" s="83"/>
      <c r="H60" s="83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view="pageBreakPreview" zoomScaleNormal="100" zoomScaleSheetLayoutView="100" workbookViewId="0">
      <selection activeCell="F47" sqref="F47"/>
    </sheetView>
  </sheetViews>
  <sheetFormatPr defaultColWidth="9.140625" defaultRowHeight="15" x14ac:dyDescent="0.25"/>
  <cols>
    <col min="1" max="1" width="26.28515625" style="7" customWidth="1"/>
    <col min="2" max="2" width="9.42578125" style="7" bestFit="1" customWidth="1"/>
    <col min="3" max="8" width="9.140625" style="7"/>
    <col min="9" max="9" width="11.140625" style="7" customWidth="1"/>
    <col min="10" max="16384" width="9.140625" style="7"/>
  </cols>
  <sheetData>
    <row r="1" spans="1:12" x14ac:dyDescent="0.25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.75" thickBot="1" x14ac:dyDescent="0.3">
      <c r="A2" s="102" t="s">
        <v>78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5.75" customHeight="1" thickBot="1" x14ac:dyDescent="0.3">
      <c r="A3" s="103" t="s">
        <v>36</v>
      </c>
      <c r="B3" s="106" t="s">
        <v>37</v>
      </c>
      <c r="C3" s="109" t="s">
        <v>38</v>
      </c>
      <c r="D3" s="110"/>
      <c r="E3" s="110"/>
      <c r="F3" s="110"/>
      <c r="G3" s="110"/>
      <c r="H3" s="110"/>
      <c r="I3" s="110"/>
      <c r="J3" s="110"/>
      <c r="K3" s="110"/>
      <c r="L3" s="111"/>
    </row>
    <row r="4" spans="1:12" ht="81" customHeight="1" x14ac:dyDescent="0.25">
      <c r="A4" s="104"/>
      <c r="B4" s="107"/>
      <c r="C4" s="112" t="s">
        <v>70</v>
      </c>
      <c r="D4" s="115" t="s">
        <v>71</v>
      </c>
      <c r="E4" s="115" t="s">
        <v>39</v>
      </c>
      <c r="F4" s="115" t="s">
        <v>84</v>
      </c>
      <c r="G4" s="115" t="s">
        <v>40</v>
      </c>
      <c r="H4" s="115" t="s">
        <v>75</v>
      </c>
      <c r="I4" s="115" t="s">
        <v>42</v>
      </c>
      <c r="J4" s="115" t="s">
        <v>73</v>
      </c>
      <c r="K4" s="115" t="s">
        <v>72</v>
      </c>
      <c r="L4" s="115" t="s">
        <v>41</v>
      </c>
    </row>
    <row r="5" spans="1:12" x14ac:dyDescent="0.25">
      <c r="A5" s="104"/>
      <c r="B5" s="107"/>
      <c r="C5" s="113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11.25" customHeight="1" thickBot="1" x14ac:dyDescent="0.3">
      <c r="A6" s="104"/>
      <c r="B6" s="108"/>
      <c r="C6" s="114"/>
      <c r="D6" s="117"/>
      <c r="E6" s="117"/>
      <c r="F6" s="117"/>
      <c r="G6" s="117"/>
      <c r="H6" s="117"/>
      <c r="I6" s="117"/>
      <c r="J6" s="117"/>
      <c r="K6" s="117"/>
      <c r="L6" s="117"/>
    </row>
    <row r="7" spans="1:12" ht="15.75" thickBot="1" x14ac:dyDescent="0.3">
      <c r="A7" s="105"/>
      <c r="B7" s="37">
        <v>1</v>
      </c>
      <c r="C7" s="38">
        <v>2</v>
      </c>
      <c r="D7" s="37">
        <v>3</v>
      </c>
      <c r="E7" s="37">
        <v>4</v>
      </c>
      <c r="F7" s="37">
        <v>5</v>
      </c>
      <c r="G7" s="37">
        <v>6</v>
      </c>
      <c r="H7" s="37">
        <v>7</v>
      </c>
      <c r="I7" s="37">
        <v>8</v>
      </c>
      <c r="J7" s="37">
        <v>9</v>
      </c>
      <c r="K7" s="39">
        <v>10</v>
      </c>
      <c r="L7" s="37">
        <v>11</v>
      </c>
    </row>
    <row r="8" spans="1:12" ht="27" customHeight="1" thickBot="1" x14ac:dyDescent="0.3">
      <c r="A8" s="40" t="s">
        <v>43</v>
      </c>
      <c r="B8" s="50"/>
      <c r="C8" s="38"/>
      <c r="D8" s="37"/>
      <c r="E8" s="37"/>
      <c r="F8" s="37"/>
      <c r="G8" s="37"/>
      <c r="H8" s="37"/>
      <c r="I8" s="37"/>
      <c r="J8" s="37"/>
      <c r="K8" s="37"/>
      <c r="L8" s="37"/>
    </row>
    <row r="9" spans="1:12" s="42" customFormat="1" ht="27" customHeight="1" thickBot="1" x14ac:dyDescent="0.3">
      <c r="A9" s="41" t="s">
        <v>44</v>
      </c>
      <c r="B9" s="72">
        <f>D9+E9+F9+G9+H9</f>
        <v>839126.36231635371</v>
      </c>
      <c r="C9" s="72"/>
      <c r="D9" s="72">
        <f>SUM(D10:D13)</f>
        <v>122903.52907000002</v>
      </c>
      <c r="E9" s="72">
        <f>SUM(E10:E13)</f>
        <v>354366.78151254926</v>
      </c>
      <c r="F9" s="72">
        <f>SUM(F10:F13)</f>
        <v>105249.02568397738</v>
      </c>
      <c r="G9" s="72">
        <f>SUM(G10:G13)</f>
        <v>228175.24985982699</v>
      </c>
      <c r="H9" s="72">
        <f>SUM(H10:H13)</f>
        <v>28431.77619</v>
      </c>
      <c r="I9" s="72"/>
      <c r="J9" s="72"/>
      <c r="K9" s="72"/>
      <c r="L9" s="72"/>
    </row>
    <row r="10" spans="1:12" ht="12.95" customHeight="1" thickBot="1" x14ac:dyDescent="0.3">
      <c r="A10" s="68" t="s">
        <v>8</v>
      </c>
      <c r="B10" s="73">
        <f t="shared" ref="B10:B49" si="0">D10+E10+F10+G10+H10</f>
        <v>645245.07314370014</v>
      </c>
      <c r="C10" s="73"/>
      <c r="D10" s="73">
        <v>86731.12000000001</v>
      </c>
      <c r="E10" s="73">
        <v>276358.87942245841</v>
      </c>
      <c r="F10" s="73">
        <v>81819.160959641697</v>
      </c>
      <c r="G10" s="73">
        <v>181744.37276159998</v>
      </c>
      <c r="H10" s="73">
        <v>18591.54</v>
      </c>
      <c r="I10" s="73"/>
      <c r="J10" s="73"/>
      <c r="K10" s="73"/>
      <c r="L10" s="73"/>
    </row>
    <row r="11" spans="1:12" ht="12.95" customHeight="1" thickBot="1" x14ac:dyDescent="0.3">
      <c r="A11" s="68" t="s">
        <v>9</v>
      </c>
      <c r="B11" s="73">
        <f t="shared" si="0"/>
        <v>86930.815050755977</v>
      </c>
      <c r="C11" s="73"/>
      <c r="D11" s="73">
        <v>12561.510400000001</v>
      </c>
      <c r="E11" s="73">
        <v>36044.755579291195</v>
      </c>
      <c r="F11" s="73">
        <v>10941.502960207779</v>
      </c>
      <c r="G11" s="73">
        <v>22781.338041257</v>
      </c>
      <c r="H11" s="73">
        <v>4601.7080700000006</v>
      </c>
      <c r="I11" s="73"/>
      <c r="J11" s="73"/>
      <c r="K11" s="73"/>
      <c r="L11" s="73"/>
    </row>
    <row r="12" spans="1:12" ht="12.95" customHeight="1" thickBot="1" x14ac:dyDescent="0.3">
      <c r="A12" s="68" t="s">
        <v>10</v>
      </c>
      <c r="B12" s="73">
        <f t="shared" si="0"/>
        <v>76219.519867185474</v>
      </c>
      <c r="C12" s="73"/>
      <c r="D12" s="73">
        <v>19356.578669999999</v>
      </c>
      <c r="E12" s="73">
        <v>31839.747561215525</v>
      </c>
      <c r="F12" s="73">
        <v>9403.5593549999376</v>
      </c>
      <c r="G12" s="73">
        <v>11451.766160970001</v>
      </c>
      <c r="H12" s="73">
        <v>4167.8681199999992</v>
      </c>
      <c r="I12" s="73"/>
      <c r="J12" s="73"/>
      <c r="K12" s="73"/>
      <c r="L12" s="73"/>
    </row>
    <row r="13" spans="1:12" ht="12.95" customHeight="1" thickBot="1" x14ac:dyDescent="0.3">
      <c r="A13" s="1" t="s">
        <v>76</v>
      </c>
      <c r="B13" s="73">
        <f t="shared" si="0"/>
        <v>30730.954254712069</v>
      </c>
      <c r="C13" s="73"/>
      <c r="D13" s="73">
        <v>4254.3200000000006</v>
      </c>
      <c r="E13" s="73">
        <v>10123.398949584102</v>
      </c>
      <c r="F13" s="73">
        <v>3084.8024091279658</v>
      </c>
      <c r="G13" s="73">
        <v>12197.772896</v>
      </c>
      <c r="H13" s="73">
        <v>1070.6600000000001</v>
      </c>
      <c r="I13" s="73"/>
      <c r="J13" s="73"/>
      <c r="K13" s="73"/>
      <c r="L13" s="73"/>
    </row>
    <row r="14" spans="1:12" ht="12.95" customHeight="1" thickBot="1" x14ac:dyDescent="0.3">
      <c r="A14" s="68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s="42" customFormat="1" ht="28.5" customHeight="1" thickBot="1" x14ac:dyDescent="0.3">
      <c r="A15" s="41" t="s">
        <v>45</v>
      </c>
      <c r="B15" s="72">
        <f t="shared" si="0"/>
        <v>131730.26029534187</v>
      </c>
      <c r="C15" s="72"/>
      <c r="D15" s="72">
        <f>SUM(D16:D19)</f>
        <v>25070.921729999998</v>
      </c>
      <c r="E15" s="72">
        <f>SUM(E16:E19)</f>
        <v>59376.99130463574</v>
      </c>
      <c r="F15" s="72">
        <f>SUM(F16:F19)</f>
        <v>17713.476078151944</v>
      </c>
      <c r="G15" s="72">
        <f>SUM(G16:G19)</f>
        <v>23569.3820525542</v>
      </c>
      <c r="H15" s="72">
        <f>SUM(H16:H19)</f>
        <v>5999.4891300000008</v>
      </c>
      <c r="I15" s="72"/>
      <c r="J15" s="72"/>
      <c r="K15" s="72"/>
      <c r="L15" s="72"/>
    </row>
    <row r="16" spans="1:12" ht="12.95" customHeight="1" thickBot="1" x14ac:dyDescent="0.3">
      <c r="A16" s="68" t="s">
        <v>8</v>
      </c>
      <c r="B16" s="73">
        <f t="shared" si="0"/>
        <v>89969.867202538459</v>
      </c>
      <c r="C16" s="73"/>
      <c r="D16" s="73">
        <v>18585.239999999998</v>
      </c>
      <c r="E16" s="73">
        <v>42516.750680378209</v>
      </c>
      <c r="F16" s="73">
        <v>12587.563224560259</v>
      </c>
      <c r="G16" s="73">
        <v>11359.023297599999</v>
      </c>
      <c r="H16" s="73">
        <v>4921.29</v>
      </c>
      <c r="I16" s="73"/>
      <c r="J16" s="73"/>
      <c r="K16" s="73"/>
      <c r="L16" s="73"/>
    </row>
    <row r="17" spans="1:12" ht="12.95" customHeight="1" thickBot="1" x14ac:dyDescent="0.3">
      <c r="A17" s="68" t="s">
        <v>9</v>
      </c>
      <c r="B17" s="73">
        <f t="shared" si="0"/>
        <v>26501.852474379069</v>
      </c>
      <c r="C17" s="73"/>
      <c r="D17" s="73">
        <v>4318.0191999999997</v>
      </c>
      <c r="E17" s="73">
        <v>9440.2931279095992</v>
      </c>
      <c r="F17" s="73">
        <v>2865.6317276734658</v>
      </c>
      <c r="G17" s="73">
        <v>9426.7605687960004</v>
      </c>
      <c r="H17" s="73">
        <v>451.14785000000006</v>
      </c>
      <c r="I17" s="73"/>
      <c r="J17" s="73"/>
      <c r="K17" s="73"/>
      <c r="L17" s="73"/>
    </row>
    <row r="18" spans="1:12" ht="12.95" customHeight="1" thickBot="1" x14ac:dyDescent="0.3">
      <c r="A18" s="68" t="s">
        <v>10</v>
      </c>
      <c r="B18" s="73">
        <f t="shared" si="0"/>
        <v>7883.5601048186863</v>
      </c>
      <c r="C18" s="73"/>
      <c r="D18" s="73">
        <v>496.32252999999997</v>
      </c>
      <c r="E18" s="73">
        <v>4824.2041759417461</v>
      </c>
      <c r="F18" s="73">
        <v>1469.3061492187403</v>
      </c>
      <c r="G18" s="73">
        <v>687.10596965820002</v>
      </c>
      <c r="H18" s="73">
        <v>406.62127999999996</v>
      </c>
      <c r="I18" s="73"/>
      <c r="J18" s="73"/>
      <c r="K18" s="73"/>
      <c r="L18" s="73"/>
    </row>
    <row r="19" spans="1:12" ht="12.95" customHeight="1" thickBot="1" x14ac:dyDescent="0.3">
      <c r="A19" s="1" t="s">
        <v>76</v>
      </c>
      <c r="B19" s="73">
        <f t="shared" si="0"/>
        <v>7374.9805136056584</v>
      </c>
      <c r="C19" s="73"/>
      <c r="D19" s="73">
        <v>1671.34</v>
      </c>
      <c r="E19" s="73">
        <v>2595.7433204061799</v>
      </c>
      <c r="F19" s="73">
        <v>790.97497669947847</v>
      </c>
      <c r="G19" s="73">
        <v>2096.4922165000003</v>
      </c>
      <c r="H19" s="73">
        <v>220.43</v>
      </c>
      <c r="I19" s="73"/>
      <c r="J19" s="73"/>
      <c r="K19" s="73"/>
      <c r="L19" s="73"/>
    </row>
    <row r="20" spans="1:12" ht="12.95" customHeight="1" thickBot="1" x14ac:dyDescent="0.3">
      <c r="A20" s="68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27" customHeight="1" thickBot="1" x14ac:dyDescent="0.3">
      <c r="A21" s="41" t="s">
        <v>46</v>
      </c>
      <c r="B21" s="72">
        <f t="shared" si="0"/>
        <v>502777.79010263697</v>
      </c>
      <c r="C21" s="72"/>
      <c r="D21" s="72">
        <f>SUM(D22:D25)</f>
        <v>71725.978319999995</v>
      </c>
      <c r="E21" s="72">
        <f>SUM(E22:E25)</f>
        <v>277191.06408949377</v>
      </c>
      <c r="F21" s="72">
        <f>SUM(F22:F25)</f>
        <v>82359.038861282417</v>
      </c>
      <c r="G21" s="72">
        <f>SUM(G22:G25)</f>
        <v>48479.751251860798</v>
      </c>
      <c r="H21" s="72">
        <f>SUM(H22:H25)</f>
        <v>23021.957579999998</v>
      </c>
      <c r="I21" s="73"/>
      <c r="J21" s="73"/>
      <c r="K21" s="73"/>
      <c r="L21" s="73"/>
    </row>
    <row r="22" spans="1:12" ht="12.95" customHeight="1" thickBot="1" x14ac:dyDescent="0.3">
      <c r="A22" s="68" t="s">
        <v>8</v>
      </c>
      <c r="B22" s="73">
        <f t="shared" si="0"/>
        <v>402065.62703865138</v>
      </c>
      <c r="C22" s="73"/>
      <c r="D22" s="73">
        <v>43365.560000000005</v>
      </c>
      <c r="E22" s="73">
        <v>240928.25385547656</v>
      </c>
      <c r="F22" s="73">
        <v>71329.524939174808</v>
      </c>
      <c r="G22" s="73">
        <v>28397.558244</v>
      </c>
      <c r="H22" s="73">
        <v>18044.73</v>
      </c>
      <c r="I22" s="73"/>
      <c r="J22" s="73"/>
      <c r="K22" s="73"/>
      <c r="L22" s="73"/>
    </row>
    <row r="23" spans="1:12" ht="12.95" customHeight="1" thickBot="1" x14ac:dyDescent="0.3">
      <c r="A23" s="68" t="s">
        <v>9</v>
      </c>
      <c r="B23" s="73">
        <f t="shared" si="0"/>
        <v>47645.090177227568</v>
      </c>
      <c r="C23" s="73"/>
      <c r="D23" s="73">
        <v>12954.0576</v>
      </c>
      <c r="E23" s="73">
        <v>15447.752391124797</v>
      </c>
      <c r="F23" s="73">
        <v>4689.2155543747622</v>
      </c>
      <c r="G23" s="73">
        <v>12569.014091728002</v>
      </c>
      <c r="H23" s="73">
        <v>1985.0505400000002</v>
      </c>
      <c r="I23" s="73"/>
      <c r="J23" s="73"/>
      <c r="K23" s="73"/>
      <c r="L23" s="73"/>
    </row>
    <row r="24" spans="1:12" ht="12.95" customHeight="1" thickBot="1" x14ac:dyDescent="0.3">
      <c r="A24" s="68" t="s">
        <v>10</v>
      </c>
      <c r="B24" s="73">
        <f t="shared" si="0"/>
        <v>38294.516744178451</v>
      </c>
      <c r="C24" s="73"/>
      <c r="D24" s="73">
        <v>11911.740719999998</v>
      </c>
      <c r="E24" s="73">
        <v>16402.294198201937</v>
      </c>
      <c r="F24" s="73">
        <v>4995.6409073437171</v>
      </c>
      <c r="G24" s="73">
        <v>2748.4238786328001</v>
      </c>
      <c r="H24" s="73">
        <v>2236.4170399999998</v>
      </c>
      <c r="I24" s="73"/>
      <c r="J24" s="73"/>
      <c r="K24" s="73"/>
      <c r="L24" s="73"/>
    </row>
    <row r="25" spans="1:12" ht="12.95" customHeight="1" thickBot="1" x14ac:dyDescent="0.3">
      <c r="A25" s="1" t="s">
        <v>76</v>
      </c>
      <c r="B25" s="73">
        <f t="shared" si="0"/>
        <v>14772.55614257962</v>
      </c>
      <c r="C25" s="73"/>
      <c r="D25" s="73">
        <v>3494.6200000000003</v>
      </c>
      <c r="E25" s="73">
        <v>4412.7636446905053</v>
      </c>
      <c r="F25" s="73">
        <v>1344.6574603891133</v>
      </c>
      <c r="G25" s="73">
        <v>4764.7550375000001</v>
      </c>
      <c r="H25" s="73">
        <v>755.76</v>
      </c>
      <c r="I25" s="73"/>
      <c r="J25" s="73"/>
      <c r="K25" s="73"/>
      <c r="L25" s="73"/>
    </row>
    <row r="26" spans="1:12" ht="12.95" customHeight="1" thickBot="1" x14ac:dyDescent="0.3">
      <c r="A26" s="68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18" customHeight="1" thickBot="1" x14ac:dyDescent="0.3">
      <c r="A27" s="41" t="s">
        <v>47</v>
      </c>
      <c r="B27" s="72">
        <f t="shared" si="0"/>
        <v>181909.92866655887</v>
      </c>
      <c r="C27" s="72"/>
      <c r="D27" s="72">
        <f>SUM(D28:D31)</f>
        <v>89326.505190000011</v>
      </c>
      <c r="E27" s="72">
        <f>SUM(E28:E31)</f>
        <v>44640.074377687459</v>
      </c>
      <c r="F27" s="72">
        <f>SUM(F28:F31)</f>
        <v>13407.75534947561</v>
      </c>
      <c r="G27" s="72">
        <f>SUM(G28:G31)</f>
        <v>30789.127589395801</v>
      </c>
      <c r="H27" s="72">
        <f>SUM(H28:H31)</f>
        <v>3746.4661599999999</v>
      </c>
      <c r="I27" s="73"/>
      <c r="J27" s="73"/>
      <c r="K27" s="73"/>
      <c r="L27" s="73"/>
    </row>
    <row r="28" spans="1:12" ht="12.95" customHeight="1" thickBot="1" x14ac:dyDescent="0.3">
      <c r="A28" s="68" t="s">
        <v>8</v>
      </c>
      <c r="B28" s="73">
        <f t="shared" si="0"/>
        <v>121892.24442566924</v>
      </c>
      <c r="C28" s="73"/>
      <c r="D28" s="73">
        <v>83633.58</v>
      </c>
      <c r="E28" s="73">
        <v>21258.375340189104</v>
      </c>
      <c r="F28" s="73">
        <v>6293.7816122801296</v>
      </c>
      <c r="G28" s="73">
        <v>8519.2674731999996</v>
      </c>
      <c r="H28" s="73">
        <v>2187.2400000000002</v>
      </c>
      <c r="I28" s="73"/>
      <c r="J28" s="73"/>
      <c r="K28" s="73"/>
      <c r="L28" s="73"/>
    </row>
    <row r="29" spans="1:12" ht="12.95" customHeight="1" thickBot="1" x14ac:dyDescent="0.3">
      <c r="A29" s="68" t="s">
        <v>9</v>
      </c>
      <c r="B29" s="73">
        <f t="shared" si="0"/>
        <v>29281.047467409782</v>
      </c>
      <c r="C29" s="73"/>
      <c r="D29" s="73">
        <v>3140.3776000000003</v>
      </c>
      <c r="E29" s="73">
        <v>7723.8761955623986</v>
      </c>
      <c r="F29" s="73">
        <v>2344.6077771873811</v>
      </c>
      <c r="G29" s="73">
        <v>15711.267614660002</v>
      </c>
      <c r="H29" s="73">
        <v>360.91828000000004</v>
      </c>
      <c r="I29" s="73"/>
      <c r="J29" s="73"/>
      <c r="K29" s="73"/>
      <c r="L29" s="73"/>
    </row>
    <row r="30" spans="1:12" ht="12.95" customHeight="1" thickBot="1" x14ac:dyDescent="0.3">
      <c r="A30" s="68" t="s">
        <v>10</v>
      </c>
      <c r="B30" s="73">
        <f t="shared" si="0"/>
        <v>20370.239577953063</v>
      </c>
      <c r="C30" s="73"/>
      <c r="D30" s="73">
        <v>1488.9675899999997</v>
      </c>
      <c r="E30" s="73">
        <v>12542.93085744854</v>
      </c>
      <c r="F30" s="73">
        <v>3820.1959879687247</v>
      </c>
      <c r="G30" s="73">
        <v>1603.2472625358002</v>
      </c>
      <c r="H30" s="73">
        <v>914.89787999999987</v>
      </c>
      <c r="I30" s="73"/>
      <c r="J30" s="73"/>
      <c r="K30" s="73"/>
      <c r="L30" s="73"/>
    </row>
    <row r="31" spans="1:12" ht="12.95" customHeight="1" thickBot="1" x14ac:dyDescent="0.3">
      <c r="A31" s="1" t="s">
        <v>76</v>
      </c>
      <c r="B31" s="73">
        <f t="shared" si="0"/>
        <v>10366.39719552679</v>
      </c>
      <c r="C31" s="73"/>
      <c r="D31" s="73">
        <v>1063.5800000000002</v>
      </c>
      <c r="E31" s="73">
        <v>3114.8919844874154</v>
      </c>
      <c r="F31" s="73">
        <v>949.1699720393741</v>
      </c>
      <c r="G31" s="73">
        <v>4955.3452390000002</v>
      </c>
      <c r="H31" s="73">
        <v>283.40999999999997</v>
      </c>
      <c r="I31" s="73"/>
      <c r="J31" s="73"/>
      <c r="K31" s="73"/>
      <c r="L31" s="73"/>
    </row>
    <row r="32" spans="1:12" ht="12.95" customHeight="1" thickBot="1" x14ac:dyDescent="0.3">
      <c r="A32" s="68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39" customHeight="1" thickBot="1" x14ac:dyDescent="0.3">
      <c r="A33" s="41" t="s">
        <v>48</v>
      </c>
      <c r="B33" s="72">
        <f t="shared" si="0"/>
        <v>45609.148876858337</v>
      </c>
      <c r="C33" s="72"/>
      <c r="D33" s="72">
        <f>SUM(D34:D37)</f>
        <v>4644.4533199999996</v>
      </c>
      <c r="E33" s="72">
        <f>SUM(E34:E37)</f>
        <v>19681.306636848451</v>
      </c>
      <c r="F33" s="72">
        <f>SUM(F34:F37)</f>
        <v>5984.9677822868853</v>
      </c>
      <c r="G33" s="72">
        <f>SUM(G34:G37)</f>
        <v>13265.037987723003</v>
      </c>
      <c r="H33" s="72">
        <f>SUM(H34:H37)</f>
        <v>2033.3831500000001</v>
      </c>
      <c r="I33" s="73"/>
      <c r="J33" s="73"/>
      <c r="K33" s="73"/>
      <c r="L33" s="73"/>
    </row>
    <row r="34" spans="1:12" ht="12.95" customHeight="1" thickBot="1" x14ac:dyDescent="0.3">
      <c r="A34" s="68" t="s">
        <v>8</v>
      </c>
      <c r="B34" s="73">
        <f t="shared" si="0"/>
        <v>0</v>
      </c>
      <c r="C34" s="73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/>
      <c r="J34" s="73"/>
      <c r="K34" s="73"/>
      <c r="L34" s="73"/>
    </row>
    <row r="35" spans="1:12" ht="12.95" customHeight="1" thickBot="1" x14ac:dyDescent="0.3">
      <c r="A35" s="68" t="s">
        <v>9</v>
      </c>
      <c r="B35" s="73">
        <f t="shared" si="0"/>
        <v>25866.057275112064</v>
      </c>
      <c r="C35" s="73"/>
      <c r="D35" s="73">
        <v>2355.2831999999999</v>
      </c>
      <c r="E35" s="73">
        <v>9440.2931279095992</v>
      </c>
      <c r="F35" s="73">
        <v>2865.6317276734658</v>
      </c>
      <c r="G35" s="73">
        <v>10212.323949529002</v>
      </c>
      <c r="H35" s="73">
        <v>992.52527000000009</v>
      </c>
      <c r="I35" s="73"/>
      <c r="J35" s="73"/>
      <c r="K35" s="73"/>
      <c r="L35" s="73"/>
    </row>
    <row r="36" spans="1:12" ht="12.95" customHeight="1" thickBot="1" x14ac:dyDescent="0.3">
      <c r="A36" s="68" t="s">
        <v>10</v>
      </c>
      <c r="B36" s="73">
        <f t="shared" si="0"/>
        <v>16518.859817482873</v>
      </c>
      <c r="C36" s="73"/>
      <c r="D36" s="73">
        <v>1985.2901199999999</v>
      </c>
      <c r="E36" s="73">
        <v>8683.5675166951423</v>
      </c>
      <c r="F36" s="73">
        <v>2644.7510685937323</v>
      </c>
      <c r="G36" s="73">
        <v>2290.3532321940002</v>
      </c>
      <c r="H36" s="73">
        <v>914.89787999999987</v>
      </c>
      <c r="I36" s="73"/>
      <c r="J36" s="73"/>
      <c r="K36" s="73"/>
      <c r="L36" s="73"/>
    </row>
    <row r="37" spans="1:12" ht="12.95" customHeight="1" thickBot="1" x14ac:dyDescent="0.3">
      <c r="A37" s="1" t="s">
        <v>76</v>
      </c>
      <c r="B37" s="73">
        <f t="shared" si="0"/>
        <v>3224.2317842633952</v>
      </c>
      <c r="C37" s="73"/>
      <c r="D37" s="73">
        <v>303.88</v>
      </c>
      <c r="E37" s="73">
        <v>1557.4459922437077</v>
      </c>
      <c r="F37" s="73">
        <v>474.58498601968705</v>
      </c>
      <c r="G37" s="73">
        <v>762.36080600000003</v>
      </c>
      <c r="H37" s="73">
        <v>125.96000000000001</v>
      </c>
      <c r="I37" s="73"/>
      <c r="J37" s="73"/>
      <c r="K37" s="73"/>
      <c r="L37" s="73"/>
    </row>
    <row r="38" spans="1:12" ht="12.95" customHeight="1" thickBot="1" x14ac:dyDescent="0.3">
      <c r="A38" s="68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ht="26.1" customHeight="1" thickBot="1" x14ac:dyDescent="0.3">
      <c r="A39" s="41" t="s">
        <v>49</v>
      </c>
      <c r="B39" s="72">
        <f t="shared" si="0"/>
        <v>4095.2543312222788</v>
      </c>
      <c r="C39" s="72"/>
      <c r="D39" s="72">
        <f>SUM(D40:D43)</f>
        <v>515.61001299999998</v>
      </c>
      <c r="E39" s="72">
        <f>SUM(E40:E43)</f>
        <v>1854.9510657641722</v>
      </c>
      <c r="F39" s="72">
        <f>SUM(F40:F43)</f>
        <v>563.68070317102627</v>
      </c>
      <c r="G39" s="72">
        <f>SUM(G40:G43)</f>
        <v>912.7440012870801</v>
      </c>
      <c r="H39" s="72">
        <f>SUM(H40:H43)</f>
        <v>248.26854800000001</v>
      </c>
      <c r="I39" s="73"/>
      <c r="J39" s="73"/>
      <c r="K39" s="73"/>
      <c r="L39" s="73"/>
    </row>
    <row r="40" spans="1:12" ht="12.95" customHeight="1" thickBot="1" x14ac:dyDescent="0.3">
      <c r="A40" s="68" t="s">
        <v>8</v>
      </c>
      <c r="B40" s="73">
        <f t="shared" si="0"/>
        <v>0</v>
      </c>
      <c r="C40" s="73"/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/>
      <c r="J40" s="73"/>
      <c r="K40" s="73"/>
      <c r="L40" s="73"/>
    </row>
    <row r="41" spans="1:12" ht="12.95" customHeight="1" thickBot="1" x14ac:dyDescent="0.3">
      <c r="A41" s="68" t="s">
        <v>9</v>
      </c>
      <c r="B41" s="73">
        <f t="shared" si="0"/>
        <v>2414.6192584181636</v>
      </c>
      <c r="C41" s="73"/>
      <c r="D41" s="73">
        <v>314.03775999999999</v>
      </c>
      <c r="E41" s="73">
        <v>1287.3126992603998</v>
      </c>
      <c r="F41" s="73">
        <v>390.76796286456351</v>
      </c>
      <c r="G41" s="73">
        <v>314.22535229320005</v>
      </c>
      <c r="H41" s="73">
        <v>108.27548400000001</v>
      </c>
      <c r="I41" s="73"/>
      <c r="J41" s="73"/>
      <c r="K41" s="73"/>
      <c r="L41" s="73"/>
    </row>
    <row r="42" spans="1:12" ht="12.95" customHeight="1" thickBot="1" x14ac:dyDescent="0.3">
      <c r="A42" s="68" t="s">
        <v>10</v>
      </c>
      <c r="B42" s="73">
        <f t="shared" si="0"/>
        <v>619.25120765671886</v>
      </c>
      <c r="C42" s="73"/>
      <c r="D42" s="73">
        <v>49.632252999999999</v>
      </c>
      <c r="E42" s="73">
        <v>385.93633407533969</v>
      </c>
      <c r="F42" s="73">
        <v>117.54449193749922</v>
      </c>
      <c r="G42" s="73">
        <v>45.807064643880004</v>
      </c>
      <c r="H42" s="73">
        <v>20.331063999999998</v>
      </c>
      <c r="I42" s="73"/>
      <c r="J42" s="73"/>
      <c r="K42" s="73"/>
      <c r="L42" s="73"/>
    </row>
    <row r="43" spans="1:12" ht="12.95" customHeight="1" thickBot="1" x14ac:dyDescent="0.3">
      <c r="A43" s="1" t="s">
        <v>76</v>
      </c>
      <c r="B43" s="73">
        <f t="shared" si="0"/>
        <v>1061.3838651473961</v>
      </c>
      <c r="C43" s="73"/>
      <c r="D43" s="73">
        <v>151.94</v>
      </c>
      <c r="E43" s="73">
        <v>181.70203242843257</v>
      </c>
      <c r="F43" s="73">
        <v>55.368248368963492</v>
      </c>
      <c r="G43" s="73">
        <v>552.71158435000007</v>
      </c>
      <c r="H43" s="73">
        <v>119.66199999999999</v>
      </c>
      <c r="I43" s="73"/>
      <c r="J43" s="73"/>
      <c r="K43" s="73"/>
      <c r="L43" s="73"/>
    </row>
    <row r="44" spans="1:12" ht="12.95" customHeight="1" thickBot="1" x14ac:dyDescent="0.3">
      <c r="A44" s="69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</row>
    <row r="45" spans="1:12" ht="26.1" customHeight="1" thickBot="1" x14ac:dyDescent="0.3">
      <c r="A45" s="41" t="s">
        <v>50</v>
      </c>
      <c r="B45" s="72">
        <f>D45+E45+F45+G45+H45</f>
        <v>2085362.600350145</v>
      </c>
      <c r="C45" s="72"/>
      <c r="D45" s="72">
        <f>SUM(D46:D49)</f>
        <v>413834.973</v>
      </c>
      <c r="E45" s="72">
        <f>SUM(E46:E49)</f>
        <v>916874.8746798936</v>
      </c>
      <c r="F45" s="72">
        <f>SUM(F46:F49)</f>
        <v>273139.79068501148</v>
      </c>
      <c r="G45" s="72">
        <f>SUM(G46:G49)</f>
        <v>404494.47298523999</v>
      </c>
      <c r="H45" s="72">
        <f>SUM(H46:H49)</f>
        <v>77018.489000000001</v>
      </c>
      <c r="I45" s="72"/>
      <c r="J45" s="72"/>
      <c r="K45" s="72"/>
      <c r="L45" s="72"/>
    </row>
    <row r="46" spans="1:12" ht="12.95" customHeight="1" thickBot="1" x14ac:dyDescent="0.3">
      <c r="A46" s="68" t="s">
        <v>8</v>
      </c>
      <c r="B46" s="73">
        <f t="shared" si="0"/>
        <v>1566815.8141889744</v>
      </c>
      <c r="C46" s="73"/>
      <c r="D46" s="73">
        <v>309754</v>
      </c>
      <c r="E46" s="73">
        <v>708612.51133963687</v>
      </c>
      <c r="F46" s="73">
        <v>209792.72040933766</v>
      </c>
      <c r="G46" s="73">
        <v>283975.58243999997</v>
      </c>
      <c r="H46" s="73">
        <v>54681</v>
      </c>
      <c r="I46" s="73"/>
      <c r="J46" s="73"/>
      <c r="K46" s="73"/>
      <c r="L46" s="73"/>
    </row>
    <row r="47" spans="1:12" ht="12.95" customHeight="1" thickBot="1" x14ac:dyDescent="0.3">
      <c r="A47" s="68" t="s">
        <v>9</v>
      </c>
      <c r="B47" s="73">
        <f t="shared" si="0"/>
        <v>238706.05921496422</v>
      </c>
      <c r="C47" s="73"/>
      <c r="D47" s="73">
        <v>39254.720000000001</v>
      </c>
      <c r="E47" s="73">
        <v>85820.846617359988</v>
      </c>
      <c r="F47" s="73">
        <v>26051.197524304236</v>
      </c>
      <c r="G47" s="73">
        <v>78556.338073300009</v>
      </c>
      <c r="H47" s="73">
        <v>9022.9570000000003</v>
      </c>
      <c r="I47" s="73"/>
      <c r="J47" s="73"/>
      <c r="K47" s="73"/>
      <c r="L47" s="73"/>
    </row>
    <row r="48" spans="1:12" ht="12.95" customHeight="1" thickBot="1" x14ac:dyDescent="0.3">
      <c r="A48" s="68" t="s">
        <v>10</v>
      </c>
      <c r="B48" s="73">
        <f t="shared" si="0"/>
        <v>208571.52382514975</v>
      </c>
      <c r="C48" s="73"/>
      <c r="D48" s="73">
        <v>49632.252999999997</v>
      </c>
      <c r="E48" s="73">
        <v>96484.083518834916</v>
      </c>
      <c r="F48" s="73">
        <v>29386.122984374804</v>
      </c>
      <c r="G48" s="73">
        <v>22903.532321940002</v>
      </c>
      <c r="H48" s="73">
        <v>10165.531999999999</v>
      </c>
      <c r="I48" s="73"/>
      <c r="J48" s="73"/>
      <c r="K48" s="73"/>
      <c r="L48" s="73"/>
    </row>
    <row r="49" spans="1:12" ht="12.95" customHeight="1" thickBot="1" x14ac:dyDescent="0.3">
      <c r="A49" s="1" t="s">
        <v>76</v>
      </c>
      <c r="B49" s="73">
        <f t="shared" si="0"/>
        <v>71269.203121056576</v>
      </c>
      <c r="C49" s="73"/>
      <c r="D49" s="73">
        <v>15194</v>
      </c>
      <c r="E49" s="73">
        <v>25957.433204061796</v>
      </c>
      <c r="F49" s="73">
        <v>7909.7497669947843</v>
      </c>
      <c r="G49" s="73">
        <v>19059.02015</v>
      </c>
      <c r="H49" s="73">
        <v>3149</v>
      </c>
      <c r="I49" s="73"/>
      <c r="J49" s="73"/>
      <c r="K49" s="73"/>
      <c r="L49" s="73"/>
    </row>
    <row r="50" spans="1:12" ht="12.95" customHeight="1" thickBot="1" x14ac:dyDescent="0.3">
      <c r="A50" s="69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</row>
    <row r="51" spans="1:12" ht="12.95" customHeight="1" thickBot="1" x14ac:dyDescent="0.3">
      <c r="A51" s="41" t="s">
        <v>51</v>
      </c>
      <c r="B51" s="72">
        <f>SUM(C51:L51)</f>
        <v>290584.41649435787</v>
      </c>
      <c r="C51" s="72"/>
      <c r="D51" s="72">
        <f>SUM(D52:D55)</f>
        <v>1416.027</v>
      </c>
      <c r="E51" s="72">
        <f t="shared" ref="E51:H51" si="1">SUM(E52:E55)</f>
        <v>8590.2846661034237</v>
      </c>
      <c r="F51" s="72">
        <f t="shared" si="1"/>
        <v>2580.0427230596479</v>
      </c>
      <c r="G51" s="72">
        <f t="shared" si="1"/>
        <v>1293.5511051947826</v>
      </c>
      <c r="H51" s="72">
        <f t="shared" si="1"/>
        <v>180429.511</v>
      </c>
      <c r="I51" s="72">
        <f>SUM(I52:I55)</f>
        <v>0</v>
      </c>
      <c r="J51" s="72">
        <f>SUM(J52:J55)</f>
        <v>0</v>
      </c>
      <c r="K51" s="72">
        <f>SUM(K52:K55)</f>
        <v>0</v>
      </c>
      <c r="L51" s="72">
        <f>SUM(L52:L55)</f>
        <v>96275</v>
      </c>
    </row>
    <row r="52" spans="1:12" ht="12.95" customHeight="1" thickBot="1" x14ac:dyDescent="0.3">
      <c r="A52" s="68" t="s">
        <v>8</v>
      </c>
      <c r="B52" s="73">
        <f t="shared" ref="B52:B55" si="2">SUM(C52:L52)</f>
        <v>46840</v>
      </c>
      <c r="C52" s="73"/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/>
      <c r="J52" s="73"/>
      <c r="K52" s="73"/>
      <c r="L52" s="73">
        <v>46840</v>
      </c>
    </row>
    <row r="53" spans="1:12" ht="12.95" customHeight="1" thickBot="1" x14ac:dyDescent="0.3">
      <c r="A53" s="68" t="s">
        <v>9</v>
      </c>
      <c r="B53" s="73">
        <f t="shared" si="2"/>
        <v>69576.511334490686</v>
      </c>
      <c r="C53" s="73"/>
      <c r="D53" s="73">
        <v>965.28</v>
      </c>
      <c r="E53" s="73">
        <v>4043.914238514345</v>
      </c>
      <c r="F53" s="73">
        <v>1227.5433388415609</v>
      </c>
      <c r="G53" s="73">
        <v>873.73075713478261</v>
      </c>
      <c r="H53" s="73">
        <v>56838.042999999998</v>
      </c>
      <c r="I53" s="73"/>
      <c r="J53" s="73"/>
      <c r="K53" s="73"/>
      <c r="L53" s="73">
        <v>5628</v>
      </c>
    </row>
    <row r="54" spans="1:12" ht="12.95" customHeight="1" thickBot="1" x14ac:dyDescent="0.3">
      <c r="A54" s="68" t="s">
        <v>10</v>
      </c>
      <c r="B54" s="73">
        <f t="shared" si="2"/>
        <v>141737.90515986719</v>
      </c>
      <c r="C54" s="73"/>
      <c r="D54" s="73">
        <v>450.74699999999996</v>
      </c>
      <c r="E54" s="73">
        <v>4546.3704275890796</v>
      </c>
      <c r="F54" s="73">
        <v>1352.4993842180872</v>
      </c>
      <c r="G54" s="73">
        <v>419.82034805999996</v>
      </c>
      <c r="H54" s="73">
        <v>123591.46800000001</v>
      </c>
      <c r="I54" s="73"/>
      <c r="J54" s="73"/>
      <c r="K54" s="73"/>
      <c r="L54" s="73">
        <v>11377</v>
      </c>
    </row>
    <row r="55" spans="1:12" ht="12.95" customHeight="1" thickBot="1" x14ac:dyDescent="0.3">
      <c r="A55" s="1" t="s">
        <v>76</v>
      </c>
      <c r="B55" s="73">
        <f t="shared" si="2"/>
        <v>32430</v>
      </c>
      <c r="C55" s="73"/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/>
      <c r="J55" s="73"/>
      <c r="K55" s="73"/>
      <c r="L55" s="73">
        <v>32430</v>
      </c>
    </row>
    <row r="56" spans="1:12" ht="12.95" customHeight="1" thickBot="1" x14ac:dyDescent="0.3">
      <c r="A56" s="41" t="s">
        <v>52</v>
      </c>
      <c r="B56" s="72">
        <f t="shared" ref="B56:L56" si="3">B45+B51</f>
        <v>2375947.0168445027</v>
      </c>
      <c r="C56" s="72">
        <f t="shared" si="3"/>
        <v>0</v>
      </c>
      <c r="D56" s="72">
        <f t="shared" si="3"/>
        <v>415251</v>
      </c>
      <c r="E56" s="72">
        <f t="shared" si="3"/>
        <v>925465.15934599703</v>
      </c>
      <c r="F56" s="72">
        <f t="shared" si="3"/>
        <v>275719.83340807114</v>
      </c>
      <c r="G56" s="72">
        <f t="shared" si="3"/>
        <v>405788.02409043477</v>
      </c>
      <c r="H56" s="72">
        <f t="shared" si="3"/>
        <v>257448</v>
      </c>
      <c r="I56" s="72">
        <f t="shared" si="3"/>
        <v>0</v>
      </c>
      <c r="J56" s="72">
        <f t="shared" si="3"/>
        <v>0</v>
      </c>
      <c r="K56" s="72">
        <f t="shared" si="3"/>
        <v>0</v>
      </c>
      <c r="L56" s="72">
        <f t="shared" si="3"/>
        <v>96275</v>
      </c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1:12" x14ac:dyDescent="0.25">
      <c r="A58" s="47"/>
      <c r="B58" s="47"/>
      <c r="C58" s="47"/>
      <c r="D58" s="47"/>
      <c r="E58" s="47"/>
      <c r="F58" s="81"/>
      <c r="G58" s="47"/>
      <c r="H58" s="47"/>
      <c r="I58" s="47"/>
      <c r="J58" s="47"/>
      <c r="K58" s="47"/>
      <c r="L58" s="47"/>
    </row>
    <row r="59" spans="1:12" x14ac:dyDescent="0.25">
      <c r="A59" s="48"/>
      <c r="D59" s="79"/>
      <c r="E59" s="79"/>
      <c r="F59" s="79"/>
      <c r="G59" s="79"/>
      <c r="H59" s="79"/>
    </row>
    <row r="60" spans="1:12" x14ac:dyDescent="0.25">
      <c r="D60" s="79"/>
      <c r="E60" s="79"/>
      <c r="F60" s="79"/>
      <c r="G60" s="79"/>
      <c r="H60" s="79"/>
    </row>
    <row r="61" spans="1:12" x14ac:dyDescent="0.25">
      <c r="D61" s="79"/>
      <c r="E61" s="79"/>
      <c r="F61" s="79"/>
      <c r="G61" s="79"/>
      <c r="H61" s="79"/>
    </row>
    <row r="62" spans="1:12" x14ac:dyDescent="0.25">
      <c r="D62" s="79"/>
      <c r="E62" s="79"/>
      <c r="F62" s="79"/>
      <c r="G62" s="79"/>
      <c r="H62" s="79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view="pageBreakPreview" zoomScaleNormal="100" zoomScaleSheetLayoutView="100" workbookViewId="0">
      <selection activeCell="H47" sqref="H47"/>
    </sheetView>
  </sheetViews>
  <sheetFormatPr defaultColWidth="9.140625" defaultRowHeight="0.2" customHeight="1" x14ac:dyDescent="0.25"/>
  <cols>
    <col min="1" max="1" width="26.28515625" style="58" customWidth="1"/>
    <col min="2" max="2" width="9.42578125" style="58" bestFit="1" customWidth="1"/>
    <col min="3" max="4" width="9.140625" style="58"/>
    <col min="5" max="5" width="9.5703125" style="58" bestFit="1" customWidth="1"/>
    <col min="6" max="8" width="9.140625" style="58"/>
    <col min="9" max="9" width="11.140625" style="58" customWidth="1"/>
    <col min="10" max="16384" width="9.140625" style="58"/>
  </cols>
  <sheetData>
    <row r="1" spans="1:12" ht="15" x14ac:dyDescent="0.25">
      <c r="A1" s="118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.75" thickBot="1" x14ac:dyDescent="0.3">
      <c r="A2" s="119" t="s">
        <v>83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5.75" customHeight="1" thickBot="1" x14ac:dyDescent="0.3">
      <c r="A3" s="120" t="s">
        <v>36</v>
      </c>
      <c r="B3" s="123" t="s">
        <v>37</v>
      </c>
      <c r="C3" s="126" t="s">
        <v>38</v>
      </c>
      <c r="D3" s="127"/>
      <c r="E3" s="127"/>
      <c r="F3" s="127"/>
      <c r="G3" s="127"/>
      <c r="H3" s="127"/>
      <c r="I3" s="127"/>
      <c r="J3" s="127"/>
      <c r="K3" s="127"/>
      <c r="L3" s="128"/>
    </row>
    <row r="4" spans="1:12" ht="81" customHeight="1" x14ac:dyDescent="0.25">
      <c r="A4" s="121"/>
      <c r="B4" s="124"/>
      <c r="C4" s="129" t="s">
        <v>70</v>
      </c>
      <c r="D4" s="132" t="s">
        <v>71</v>
      </c>
      <c r="E4" s="132" t="s">
        <v>39</v>
      </c>
      <c r="F4" s="132" t="s">
        <v>74</v>
      </c>
      <c r="G4" s="132" t="s">
        <v>40</v>
      </c>
      <c r="H4" s="132" t="s">
        <v>75</v>
      </c>
      <c r="I4" s="132" t="s">
        <v>42</v>
      </c>
      <c r="J4" s="132" t="s">
        <v>73</v>
      </c>
      <c r="K4" s="132" t="s">
        <v>72</v>
      </c>
      <c r="L4" s="132" t="s">
        <v>41</v>
      </c>
    </row>
    <row r="5" spans="1:12" ht="15" x14ac:dyDescent="0.25">
      <c r="A5" s="121"/>
      <c r="B5" s="124"/>
      <c r="C5" s="130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11.25" customHeight="1" thickBot="1" x14ac:dyDescent="0.3">
      <c r="A6" s="121"/>
      <c r="B6" s="125"/>
      <c r="C6" s="131"/>
      <c r="D6" s="134"/>
      <c r="E6" s="134"/>
      <c r="F6" s="134"/>
      <c r="G6" s="134"/>
      <c r="H6" s="134"/>
      <c r="I6" s="134"/>
      <c r="J6" s="134"/>
      <c r="K6" s="134"/>
      <c r="L6" s="134"/>
    </row>
    <row r="7" spans="1:12" ht="15.75" thickBot="1" x14ac:dyDescent="0.3">
      <c r="A7" s="122"/>
      <c r="B7" s="61">
        <v>1</v>
      </c>
      <c r="C7" s="62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3">
        <v>10</v>
      </c>
      <c r="L7" s="61">
        <v>11</v>
      </c>
    </row>
    <row r="8" spans="1:12" ht="27" customHeight="1" thickBot="1" x14ac:dyDescent="0.3">
      <c r="A8" s="64" t="s">
        <v>43</v>
      </c>
      <c r="B8" s="65"/>
      <c r="C8" s="62"/>
      <c r="D8" s="61"/>
      <c r="E8" s="61"/>
      <c r="F8" s="61"/>
      <c r="G8" s="61"/>
      <c r="H8" s="61"/>
      <c r="I8" s="61"/>
      <c r="J8" s="61"/>
      <c r="K8" s="61"/>
      <c r="L8" s="61"/>
    </row>
    <row r="9" spans="1:12" s="88" customFormat="1" ht="27" customHeight="1" thickBot="1" x14ac:dyDescent="0.3">
      <c r="A9" s="87" t="s">
        <v>44</v>
      </c>
      <c r="B9" s="76">
        <f>D9+E9+F9+G9+H9</f>
        <v>841532.43540024036</v>
      </c>
      <c r="C9" s="76"/>
      <c r="D9" s="76">
        <f>SUM(D10:D13)</f>
        <v>135264.8957336905</v>
      </c>
      <c r="E9" s="76">
        <f>SUM(E10:E13)</f>
        <v>354481.52101132163</v>
      </c>
      <c r="F9" s="76">
        <f>SUM(F10:F13)</f>
        <v>105340.77585565882</v>
      </c>
      <c r="G9" s="76">
        <f>SUM(G10:G13)</f>
        <v>216053.86377200001</v>
      </c>
      <c r="H9" s="76">
        <f>SUM(H10:H13)</f>
        <v>30391.379027569485</v>
      </c>
      <c r="I9" s="76"/>
      <c r="J9" s="76"/>
      <c r="K9" s="76"/>
      <c r="L9" s="76"/>
    </row>
    <row r="10" spans="1:12" ht="12.95" customHeight="1" thickBot="1" x14ac:dyDescent="0.3">
      <c r="A10" s="77" t="s">
        <v>8</v>
      </c>
      <c r="B10" s="75">
        <f t="shared" ref="B10:B49" si="0">D10+E10+F10+G10+H10</f>
        <v>637795.6373285841</v>
      </c>
      <c r="C10" s="75"/>
      <c r="D10" s="73">
        <v>96482.818123921606</v>
      </c>
      <c r="E10" s="73">
        <v>276013.81560364808</v>
      </c>
      <c r="F10" s="73">
        <v>81769.092872580746</v>
      </c>
      <c r="G10" s="73">
        <v>163835.51999999999</v>
      </c>
      <c r="H10" s="73">
        <v>19694.390728433602</v>
      </c>
      <c r="I10" s="75"/>
      <c r="J10" s="75"/>
      <c r="K10" s="75"/>
      <c r="L10" s="75"/>
    </row>
    <row r="11" spans="1:12" ht="12.95" customHeight="1" thickBot="1" x14ac:dyDescent="0.3">
      <c r="A11" s="77" t="s">
        <v>9</v>
      </c>
      <c r="B11" s="75">
        <f t="shared" si="0"/>
        <v>92932.225352518886</v>
      </c>
      <c r="C11" s="75"/>
      <c r="D11" s="73">
        <v>14443.32743059582</v>
      </c>
      <c r="E11" s="73">
        <v>36362.4841944</v>
      </c>
      <c r="F11" s="73">
        <v>11054.1951950976</v>
      </c>
      <c r="G11" s="73">
        <v>26088.581771999998</v>
      </c>
      <c r="H11" s="73">
        <v>4983.636760425482</v>
      </c>
      <c r="I11" s="75"/>
      <c r="J11" s="75"/>
      <c r="K11" s="75"/>
      <c r="L11" s="75"/>
    </row>
    <row r="12" spans="1:12" ht="12.95" customHeight="1" thickBot="1" x14ac:dyDescent="0.3">
      <c r="A12" s="77" t="s">
        <v>10</v>
      </c>
      <c r="B12" s="75">
        <f t="shared" si="0"/>
        <v>75824.152704203472</v>
      </c>
      <c r="C12" s="75"/>
      <c r="D12" s="73">
        <v>20006.313569973081</v>
      </c>
      <c r="E12" s="73">
        <v>32141.39214</v>
      </c>
      <c r="F12" s="73">
        <v>9490.4765155200002</v>
      </c>
      <c r="G12" s="73">
        <v>9634.402</v>
      </c>
      <c r="H12" s="73">
        <v>4551.5684787104001</v>
      </c>
      <c r="I12" s="75"/>
      <c r="J12" s="75"/>
      <c r="K12" s="75"/>
      <c r="L12" s="75"/>
    </row>
    <row r="13" spans="1:12" ht="12.95" customHeight="1" thickBot="1" x14ac:dyDescent="0.3">
      <c r="A13" s="78" t="s">
        <v>76</v>
      </c>
      <c r="B13" s="75">
        <f t="shared" si="0"/>
        <v>34980.420014934003</v>
      </c>
      <c r="C13" s="75"/>
      <c r="D13" s="73">
        <v>4332.4366092000009</v>
      </c>
      <c r="E13" s="73">
        <v>9963.829073273504</v>
      </c>
      <c r="F13" s="73">
        <v>3027.0112724604905</v>
      </c>
      <c r="G13" s="73">
        <v>16495.36</v>
      </c>
      <c r="H13" s="73">
        <v>1161.78306</v>
      </c>
      <c r="I13" s="75"/>
      <c r="J13" s="75"/>
      <c r="K13" s="75"/>
      <c r="L13" s="75"/>
    </row>
    <row r="14" spans="1:12" ht="12.95" customHeight="1" thickBot="1" x14ac:dyDescent="0.3">
      <c r="A14" s="77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s="88" customFormat="1" ht="28.5" customHeight="1" thickBot="1" x14ac:dyDescent="0.3">
      <c r="A15" s="87" t="s">
        <v>45</v>
      </c>
      <c r="B15" s="76">
        <f t="shared" si="0"/>
        <v>135834.01087751263</v>
      </c>
      <c r="C15" s="76"/>
      <c r="D15" s="76">
        <f>SUM(D16:D19)</f>
        <v>27854.794469380591</v>
      </c>
      <c r="E15" s="76">
        <f>SUM(E16:E19)</f>
        <v>59411.907571728807</v>
      </c>
      <c r="F15" s="76">
        <f>SUM(F16:F19)</f>
        <v>17734.05049463463</v>
      </c>
      <c r="G15" s="76">
        <f>SUM(G16:G19)</f>
        <v>24448.199335999998</v>
      </c>
      <c r="H15" s="76">
        <f>SUM(H16:H19)</f>
        <v>6385.0590057686004</v>
      </c>
      <c r="I15" s="76"/>
      <c r="J15" s="76"/>
      <c r="K15" s="76"/>
      <c r="L15" s="76"/>
    </row>
    <row r="16" spans="1:12" ht="12.95" customHeight="1" thickBot="1" x14ac:dyDescent="0.3">
      <c r="A16" s="77" t="s">
        <v>8</v>
      </c>
      <c r="B16" s="75">
        <f t="shared" si="0"/>
        <v>91171.355054115076</v>
      </c>
      <c r="C16" s="75"/>
      <c r="D16" s="73">
        <v>20674.889597983198</v>
      </c>
      <c r="E16" s="73">
        <v>42463.663939022779</v>
      </c>
      <c r="F16" s="73">
        <v>12579.8604419355</v>
      </c>
      <c r="G16" s="73">
        <v>10239.719999999999</v>
      </c>
      <c r="H16" s="73">
        <v>5213.2210751736002</v>
      </c>
      <c r="I16" s="75"/>
      <c r="J16" s="75"/>
      <c r="K16" s="75"/>
      <c r="L16" s="75"/>
    </row>
    <row r="17" spans="1:12" ht="12.95" customHeight="1" thickBot="1" x14ac:dyDescent="0.3">
      <c r="A17" s="77" t="s">
        <v>9</v>
      </c>
      <c r="B17" s="75">
        <f t="shared" si="0"/>
        <v>28667.414985345513</v>
      </c>
      <c r="C17" s="75"/>
      <c r="D17" s="73">
        <v>4964.8938042673135</v>
      </c>
      <c r="E17" s="73">
        <v>9523.5077652</v>
      </c>
      <c r="F17" s="73">
        <v>2895.1463606207999</v>
      </c>
      <c r="G17" s="73">
        <v>10795.275216</v>
      </c>
      <c r="H17" s="73">
        <v>488.59183925740018</v>
      </c>
      <c r="I17" s="75"/>
      <c r="J17" s="75"/>
      <c r="K17" s="75"/>
      <c r="L17" s="75"/>
    </row>
    <row r="18" spans="1:12" ht="12.95" customHeight="1" thickBot="1" x14ac:dyDescent="0.3">
      <c r="A18" s="77" t="s">
        <v>10</v>
      </c>
      <c r="B18" s="75">
        <f t="shared" si="0"/>
        <v>7887.8968361176794</v>
      </c>
      <c r="C18" s="75"/>
      <c r="D18" s="73">
        <v>512.98239923007895</v>
      </c>
      <c r="E18" s="73">
        <v>4869.9079000000002</v>
      </c>
      <c r="F18" s="73">
        <v>1482.88695555</v>
      </c>
      <c r="G18" s="73">
        <v>578.06412</v>
      </c>
      <c r="H18" s="73">
        <v>444.05546133759998</v>
      </c>
      <c r="I18" s="75"/>
      <c r="J18" s="75"/>
      <c r="K18" s="75"/>
      <c r="L18" s="75"/>
    </row>
    <row r="19" spans="1:12" ht="12.95" customHeight="1" thickBot="1" x14ac:dyDescent="0.3">
      <c r="A19" s="78" t="s">
        <v>76</v>
      </c>
      <c r="B19" s="75">
        <f t="shared" si="0"/>
        <v>8107.344001934357</v>
      </c>
      <c r="C19" s="75"/>
      <c r="D19" s="73">
        <v>1702.0286679000001</v>
      </c>
      <c r="E19" s="73">
        <v>2554.8279675060267</v>
      </c>
      <c r="F19" s="73">
        <v>776.15673652833084</v>
      </c>
      <c r="G19" s="73">
        <v>2835.14</v>
      </c>
      <c r="H19" s="73">
        <v>239.19063000000003</v>
      </c>
      <c r="I19" s="75"/>
      <c r="J19" s="75"/>
      <c r="K19" s="75"/>
      <c r="L19" s="75"/>
    </row>
    <row r="20" spans="1:12" ht="12.95" customHeight="1" thickBot="1" x14ac:dyDescent="0.3">
      <c r="A20" s="77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27" customHeight="1" thickBot="1" x14ac:dyDescent="0.3">
      <c r="A21" s="87" t="s">
        <v>46</v>
      </c>
      <c r="B21" s="76">
        <f t="shared" si="0"/>
        <v>511779.46262660634</v>
      </c>
      <c r="C21" s="76"/>
      <c r="D21" s="76">
        <f>SUM(D22:D25)</f>
        <v>79006.455270984632</v>
      </c>
      <c r="E21" s="76">
        <f>SUM(E22:E25)</f>
        <v>277112.24519015604</v>
      </c>
      <c r="F21" s="76">
        <f>SUM(F22:F25)</f>
        <v>82384.670165073068</v>
      </c>
      <c r="G21" s="76">
        <f>SUM(G22:G25)</f>
        <v>48748.756768000007</v>
      </c>
      <c r="H21" s="76">
        <f>SUM(H22:H25)</f>
        <v>24527.335232392565</v>
      </c>
      <c r="I21" s="75"/>
      <c r="J21" s="75"/>
      <c r="K21" s="75"/>
      <c r="L21" s="75"/>
    </row>
    <row r="22" spans="1:12" ht="12.95" customHeight="1" thickBot="1" x14ac:dyDescent="0.3">
      <c r="A22" s="77" t="s">
        <v>8</v>
      </c>
      <c r="B22" s="75">
        <f t="shared" si="0"/>
        <v>404869.15782969428</v>
      </c>
      <c r="C22" s="75"/>
      <c r="D22" s="73">
        <v>48241.409061960803</v>
      </c>
      <c r="E22" s="73">
        <v>240627.42898779578</v>
      </c>
      <c r="F22" s="73">
        <v>71285.875837634507</v>
      </c>
      <c r="G22" s="73">
        <v>25599.300000000003</v>
      </c>
      <c r="H22" s="73">
        <v>19115.143942303202</v>
      </c>
      <c r="I22" s="75"/>
      <c r="J22" s="75"/>
      <c r="K22" s="75"/>
      <c r="L22" s="75"/>
    </row>
    <row r="23" spans="1:12" ht="12.95" customHeight="1" thickBot="1" x14ac:dyDescent="0.3">
      <c r="A23" s="77" t="s">
        <v>9</v>
      </c>
      <c r="B23" s="75">
        <f t="shared" si="0"/>
        <v>51759.6198176049</v>
      </c>
      <c r="C23" s="75"/>
      <c r="D23" s="73">
        <v>14894.681412801941</v>
      </c>
      <c r="E23" s="73">
        <v>15583.9217976</v>
      </c>
      <c r="F23" s="73">
        <v>4737.5122264703996</v>
      </c>
      <c r="G23" s="73">
        <v>14393.700288</v>
      </c>
      <c r="H23" s="73">
        <v>2149.8040927325605</v>
      </c>
      <c r="I23" s="75"/>
      <c r="J23" s="75"/>
      <c r="K23" s="75"/>
      <c r="L23" s="75"/>
    </row>
    <row r="24" spans="1:12" ht="12.95" customHeight="1" thickBot="1" x14ac:dyDescent="0.3">
      <c r="A24" s="77" t="s">
        <v>10</v>
      </c>
      <c r="B24" s="75">
        <f t="shared" si="0"/>
        <v>38665.641607748694</v>
      </c>
      <c r="C24" s="75"/>
      <c r="D24" s="73">
        <v>12311.577581521895</v>
      </c>
      <c r="E24" s="73">
        <v>16557.686860000002</v>
      </c>
      <c r="F24" s="73">
        <v>5041.8156488700006</v>
      </c>
      <c r="G24" s="73">
        <v>2312.25648</v>
      </c>
      <c r="H24" s="73">
        <v>2442.3050373567999</v>
      </c>
      <c r="I24" s="75"/>
      <c r="J24" s="75"/>
      <c r="K24" s="75"/>
      <c r="L24" s="75"/>
    </row>
    <row r="25" spans="1:12" ht="12.95" customHeight="1" thickBot="1" x14ac:dyDescent="0.3">
      <c r="A25" s="78" t="s">
        <v>76</v>
      </c>
      <c r="B25" s="75">
        <f t="shared" si="0"/>
        <v>16485.043371558408</v>
      </c>
      <c r="C25" s="75"/>
      <c r="D25" s="73">
        <v>3558.7872147000003</v>
      </c>
      <c r="E25" s="73">
        <v>4343.2075447602456</v>
      </c>
      <c r="F25" s="73">
        <v>1319.4664520981626</v>
      </c>
      <c r="G25" s="73">
        <v>6443.5</v>
      </c>
      <c r="H25" s="73">
        <v>820.08215999999993</v>
      </c>
      <c r="I25" s="75"/>
      <c r="J25" s="75"/>
      <c r="K25" s="75"/>
      <c r="L25" s="75"/>
    </row>
    <row r="26" spans="1:12" ht="12.95" customHeight="1" thickBot="1" x14ac:dyDescent="0.3">
      <c r="A26" s="77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2" ht="18" customHeight="1" thickBot="1" x14ac:dyDescent="0.3">
      <c r="A27" s="87" t="s">
        <v>47</v>
      </c>
      <c r="B27" s="76">
        <f t="shared" si="0"/>
        <v>195203.30672428626</v>
      </c>
      <c r="C27" s="76"/>
      <c r="D27" s="76">
        <f>SUM(D28:D31)</f>
        <v>99269.891398563603</v>
      </c>
      <c r="E27" s="76">
        <f>SUM(E28:E31)</f>
        <v>44751.34696931862</v>
      </c>
      <c r="F27" s="76">
        <f>SUM(F28:F31)</f>
        <v>13445.580502466948</v>
      </c>
      <c r="G27" s="76">
        <f>SUM(G28:G31)</f>
        <v>33721.971640000003</v>
      </c>
      <c r="H27" s="76">
        <f>SUM(H28:H31)</f>
        <v>4014.5162139371196</v>
      </c>
      <c r="I27" s="75"/>
      <c r="J27" s="75"/>
      <c r="K27" s="75"/>
      <c r="L27" s="75"/>
    </row>
    <row r="28" spans="1:12" ht="12.95" customHeight="1" thickBot="1" x14ac:dyDescent="0.3">
      <c r="A28" s="77" t="s">
        <v>8</v>
      </c>
      <c r="B28" s="75">
        <f t="shared" si="0"/>
        <v>130555.54252592514</v>
      </c>
      <c r="C28" s="75"/>
      <c r="D28" s="73">
        <v>93037.003190924399</v>
      </c>
      <c r="E28" s="73">
        <v>21231.83196951139</v>
      </c>
      <c r="F28" s="73">
        <v>6289.9302209677498</v>
      </c>
      <c r="G28" s="73">
        <v>7679.79</v>
      </c>
      <c r="H28" s="73">
        <v>2316.9871445215999</v>
      </c>
      <c r="I28" s="75"/>
      <c r="J28" s="75"/>
      <c r="K28" s="75"/>
      <c r="L28" s="75"/>
    </row>
    <row r="29" spans="1:12" ht="12.95" customHeight="1" thickBot="1" x14ac:dyDescent="0.3">
      <c r="A29" s="77" t="s">
        <v>9</v>
      </c>
      <c r="B29" s="75">
        <f t="shared" si="0"/>
        <v>32154.547701090076</v>
      </c>
      <c r="C29" s="75"/>
      <c r="D29" s="73">
        <v>3610.8318576489551</v>
      </c>
      <c r="E29" s="73">
        <v>7791.9608988</v>
      </c>
      <c r="F29" s="73">
        <v>2368.7561132351998</v>
      </c>
      <c r="G29" s="73">
        <v>17992.125360000002</v>
      </c>
      <c r="H29" s="73">
        <v>390.87347140592016</v>
      </c>
      <c r="I29" s="75"/>
      <c r="J29" s="75"/>
      <c r="K29" s="75"/>
      <c r="L29" s="75"/>
    </row>
    <row r="30" spans="1:12" ht="12.95" customHeight="1" thickBot="1" x14ac:dyDescent="0.3">
      <c r="A30" s="77" t="s">
        <v>10</v>
      </c>
      <c r="B30" s="75">
        <f t="shared" si="0"/>
        <v>20404.154890129837</v>
      </c>
      <c r="C30" s="75"/>
      <c r="D30" s="73">
        <v>1538.9471976902369</v>
      </c>
      <c r="E30" s="73">
        <v>12661.760539999999</v>
      </c>
      <c r="F30" s="73">
        <v>3855.5060844300001</v>
      </c>
      <c r="G30" s="73">
        <v>1348.8162800000002</v>
      </c>
      <c r="H30" s="73">
        <v>999.12478800959991</v>
      </c>
      <c r="I30" s="75"/>
      <c r="J30" s="75"/>
      <c r="K30" s="75"/>
      <c r="L30" s="75"/>
    </row>
    <row r="31" spans="1:12" ht="12.95" customHeight="1" thickBot="1" x14ac:dyDescent="0.3">
      <c r="A31" s="78" t="s">
        <v>76</v>
      </c>
      <c r="B31" s="75">
        <f t="shared" si="0"/>
        <v>12089.06160714123</v>
      </c>
      <c r="C31" s="75"/>
      <c r="D31" s="73">
        <v>1083.1091523000002</v>
      </c>
      <c r="E31" s="73">
        <v>3065.7935610072318</v>
      </c>
      <c r="F31" s="73">
        <v>931.38808383399692</v>
      </c>
      <c r="G31" s="73">
        <v>6701.24</v>
      </c>
      <c r="H31" s="73">
        <v>307.53080999999997</v>
      </c>
      <c r="I31" s="75"/>
      <c r="J31" s="75"/>
      <c r="K31" s="75"/>
      <c r="L31" s="75"/>
    </row>
    <row r="32" spans="1:12" ht="12.95" customHeight="1" thickBot="1" x14ac:dyDescent="0.3">
      <c r="A32" s="77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39" customHeight="1" thickBot="1" x14ac:dyDescent="0.3">
      <c r="A33" s="87" t="s">
        <v>48</v>
      </c>
      <c r="B33" s="76">
        <f t="shared" si="0"/>
        <v>47785.218014564321</v>
      </c>
      <c r="C33" s="76"/>
      <c r="D33" s="76">
        <f>SUM(D34:D37)</f>
        <v>5069.513247957032</v>
      </c>
      <c r="E33" s="76">
        <f>SUM(E34:E37)</f>
        <v>19822.238765703616</v>
      </c>
      <c r="F33" s="76">
        <f>SUM(F34:F37)</f>
        <v>6030.0369225277982</v>
      </c>
      <c r="G33" s="76">
        <f>SUM(G34:G37)</f>
        <v>14652.721883999999</v>
      </c>
      <c r="H33" s="76">
        <f>SUM(H34:H37)</f>
        <v>2210.7071943758801</v>
      </c>
      <c r="I33" s="75"/>
      <c r="J33" s="75"/>
      <c r="K33" s="75"/>
      <c r="L33" s="75"/>
    </row>
    <row r="34" spans="1:12" ht="12.95" customHeight="1" thickBot="1" x14ac:dyDescent="0.3">
      <c r="A34" s="77" t="s">
        <v>8</v>
      </c>
      <c r="B34" s="75">
        <f t="shared" si="0"/>
        <v>0</v>
      </c>
      <c r="C34" s="75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5"/>
      <c r="J34" s="75"/>
      <c r="K34" s="75"/>
      <c r="L34" s="75"/>
    </row>
    <row r="35" spans="1:12" ht="12.95" customHeight="1" thickBot="1" x14ac:dyDescent="0.3">
      <c r="A35" s="77" t="s">
        <v>9</v>
      </c>
      <c r="B35" s="75">
        <f t="shared" si="0"/>
        <v>27896.561549423797</v>
      </c>
      <c r="C35" s="75"/>
      <c r="D35" s="73">
        <v>2708.1238932367164</v>
      </c>
      <c r="E35" s="73">
        <v>9523.5077652</v>
      </c>
      <c r="F35" s="73">
        <v>2895.1463606207999</v>
      </c>
      <c r="G35" s="73">
        <v>11694.881484</v>
      </c>
      <c r="H35" s="73">
        <v>1074.9020463662803</v>
      </c>
      <c r="I35" s="75"/>
      <c r="J35" s="75"/>
      <c r="K35" s="75"/>
      <c r="L35" s="75"/>
    </row>
    <row r="36" spans="1:12" ht="12.95" customHeight="1" thickBot="1" x14ac:dyDescent="0.3">
      <c r="A36" s="77" t="s">
        <v>10</v>
      </c>
      <c r="B36" s="75">
        <f t="shared" si="0"/>
        <v>16412.965524919913</v>
      </c>
      <c r="C36" s="75"/>
      <c r="D36" s="73">
        <v>2051.9295969203158</v>
      </c>
      <c r="E36" s="73">
        <v>8765.8342199999988</v>
      </c>
      <c r="F36" s="73">
        <v>2669.1965199899996</v>
      </c>
      <c r="G36" s="73">
        <v>1926.8804</v>
      </c>
      <c r="H36" s="73">
        <v>999.12478800959991</v>
      </c>
      <c r="I36" s="75"/>
      <c r="J36" s="75"/>
      <c r="K36" s="75"/>
      <c r="L36" s="75"/>
    </row>
    <row r="37" spans="1:12" ht="12.95" customHeight="1" thickBot="1" x14ac:dyDescent="0.3">
      <c r="A37" s="78" t="s">
        <v>76</v>
      </c>
      <c r="B37" s="75">
        <f t="shared" si="0"/>
        <v>3475.6909402206143</v>
      </c>
      <c r="C37" s="75"/>
      <c r="D37" s="73">
        <v>309.45975780000003</v>
      </c>
      <c r="E37" s="73">
        <v>1532.8967805036159</v>
      </c>
      <c r="F37" s="73">
        <v>465.69404191699846</v>
      </c>
      <c r="G37" s="73">
        <v>1030.96</v>
      </c>
      <c r="H37" s="73">
        <v>136.68036000000001</v>
      </c>
      <c r="I37" s="75"/>
      <c r="J37" s="75"/>
      <c r="K37" s="75"/>
      <c r="L37" s="75"/>
    </row>
    <row r="38" spans="1:12" ht="12.95" customHeight="1" thickBot="1" x14ac:dyDescent="0.3">
      <c r="A38" s="77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1:12" ht="26.1" customHeight="1" thickBot="1" x14ac:dyDescent="0.3">
      <c r="A39" s="87" t="s">
        <v>49</v>
      </c>
      <c r="B39" s="76">
        <f t="shared" si="0"/>
        <v>4417.0939293421643</v>
      </c>
      <c r="C39" s="76"/>
      <c r="D39" s="76">
        <f>SUM(D40:D43)</f>
        <v>567.11130458790342</v>
      </c>
      <c r="E39" s="76">
        <f>SUM(E40:E43)</f>
        <v>1867.0907395254217</v>
      </c>
      <c r="F39" s="76">
        <f>SUM(F40:F43)</f>
        <v>567.75461354018319</v>
      </c>
      <c r="G39" s="76">
        <f>SUM(G40:G43)</f>
        <v>1145.8261152</v>
      </c>
      <c r="H39" s="76">
        <f>SUM(H40:H43)</f>
        <v>269.31115648865602</v>
      </c>
      <c r="I39" s="75"/>
      <c r="J39" s="75"/>
      <c r="K39" s="75"/>
      <c r="L39" s="75"/>
    </row>
    <row r="40" spans="1:12" ht="12.95" customHeight="1" thickBot="1" x14ac:dyDescent="0.3">
      <c r="A40" s="77" t="s">
        <v>8</v>
      </c>
      <c r="B40" s="75">
        <f t="shared" si="0"/>
        <v>0</v>
      </c>
      <c r="C40" s="75"/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5"/>
      <c r="J40" s="75"/>
      <c r="K40" s="75"/>
      <c r="L40" s="75"/>
    </row>
    <row r="41" spans="1:12" ht="12.95" customHeight="1" thickBot="1" x14ac:dyDescent="0.3">
      <c r="A41" s="77" t="s">
        <v>9</v>
      </c>
      <c r="B41" s="75">
        <f t="shared" si="0"/>
        <v>2531.6405697258715</v>
      </c>
      <c r="C41" s="75"/>
      <c r="D41" s="73">
        <v>361.08318576489552</v>
      </c>
      <c r="E41" s="73">
        <v>1298.6601498</v>
      </c>
      <c r="F41" s="73">
        <v>394.79268553920002</v>
      </c>
      <c r="G41" s="73">
        <v>359.8425072</v>
      </c>
      <c r="H41" s="73">
        <v>117.26204142177605</v>
      </c>
      <c r="I41" s="75"/>
      <c r="J41" s="75"/>
      <c r="K41" s="75"/>
      <c r="L41" s="75"/>
    </row>
    <row r="42" spans="1:12" ht="12.95" customHeight="1" thickBot="1" x14ac:dyDescent="0.3">
      <c r="A42" s="77" t="s">
        <v>10</v>
      </c>
      <c r="B42" s="75">
        <f t="shared" si="0"/>
        <v>620.26220943388785</v>
      </c>
      <c r="C42" s="75"/>
      <c r="D42" s="73">
        <v>51.298239923007898</v>
      </c>
      <c r="E42" s="73">
        <v>389.59263199999998</v>
      </c>
      <c r="F42" s="73">
        <v>118.63095644399999</v>
      </c>
      <c r="G42" s="73">
        <v>38.537607999999999</v>
      </c>
      <c r="H42" s="73">
        <v>22.202773066879999</v>
      </c>
      <c r="I42" s="75"/>
      <c r="J42" s="75"/>
      <c r="K42" s="75"/>
      <c r="L42" s="75"/>
    </row>
    <row r="43" spans="1:12" ht="12.95" customHeight="1" thickBot="1" x14ac:dyDescent="0.3">
      <c r="A43" s="78" t="s">
        <v>76</v>
      </c>
      <c r="B43" s="75">
        <f t="shared" si="0"/>
        <v>1265.1911501824052</v>
      </c>
      <c r="C43" s="75"/>
      <c r="D43" s="73">
        <v>154.72987890000002</v>
      </c>
      <c r="E43" s="73">
        <v>178.83795772542186</v>
      </c>
      <c r="F43" s="73">
        <v>54.330971556983158</v>
      </c>
      <c r="G43" s="73">
        <v>747.44600000000003</v>
      </c>
      <c r="H43" s="73">
        <v>129.84634199999999</v>
      </c>
      <c r="I43" s="75"/>
      <c r="J43" s="75"/>
      <c r="K43" s="75"/>
      <c r="L43" s="75"/>
    </row>
    <row r="44" spans="1:12" ht="12.95" customHeight="1" thickBot="1" x14ac:dyDescent="0.3">
      <c r="A44" s="8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12" ht="26.1" customHeight="1" thickBot="1" x14ac:dyDescent="0.3">
      <c r="A45" s="87" t="s">
        <v>50</v>
      </c>
      <c r="B45" s="76">
        <f>D45+E45+F45+G45+H45</f>
        <v>2120354.1339215627</v>
      </c>
      <c r="C45" s="76"/>
      <c r="D45" s="76">
        <f>SUM(D46:D49)</f>
        <v>456488.11933333986</v>
      </c>
      <c r="E45" s="76">
        <f>SUM(E46:E49)</f>
        <v>917251.5133121066</v>
      </c>
      <c r="F45" s="76">
        <f>SUM(F46:F49)</f>
        <v>273403.1595444883</v>
      </c>
      <c r="G45" s="76">
        <f>SUM(G46:G49)</f>
        <v>390996.43079999997</v>
      </c>
      <c r="H45" s="76">
        <f>SUM(H46:H49)</f>
        <v>82214.910931628008</v>
      </c>
      <c r="I45" s="76"/>
      <c r="J45" s="76"/>
      <c r="K45" s="76"/>
      <c r="L45" s="76"/>
    </row>
    <row r="46" spans="1:12" ht="12.95" customHeight="1" thickBot="1" x14ac:dyDescent="0.3">
      <c r="A46" s="77" t="s">
        <v>8</v>
      </c>
      <c r="B46" s="75">
        <f t="shared" si="0"/>
        <v>1575891.2449287314</v>
      </c>
      <c r="C46" s="75"/>
      <c r="D46" s="75">
        <v>344581.49329971999</v>
      </c>
      <c r="E46" s="75">
        <v>707727.73231704638</v>
      </c>
      <c r="F46" s="75">
        <v>209664.34069892499</v>
      </c>
      <c r="G46" s="75">
        <v>255993</v>
      </c>
      <c r="H46" s="75">
        <v>57924.67861304</v>
      </c>
      <c r="I46" s="75"/>
      <c r="J46" s="75"/>
      <c r="K46" s="75"/>
      <c r="L46" s="75"/>
    </row>
    <row r="47" spans="1:12" ht="12.95" customHeight="1" thickBot="1" x14ac:dyDescent="0.3">
      <c r="A47" s="77" t="s">
        <v>9</v>
      </c>
      <c r="B47" s="75">
        <f t="shared" si="0"/>
        <v>257764.71749503998</v>
      </c>
      <c r="C47" s="75"/>
      <c r="D47" s="75">
        <v>45135.39822061194</v>
      </c>
      <c r="E47" s="75">
        <v>86577.34332</v>
      </c>
      <c r="F47" s="75">
        <v>26319.512369280001</v>
      </c>
      <c r="G47" s="75">
        <v>89960.626799999998</v>
      </c>
      <c r="H47" s="75">
        <v>9771.8367851480034</v>
      </c>
      <c r="I47" s="75"/>
      <c r="J47" s="75"/>
      <c r="K47" s="75"/>
      <c r="L47" s="75"/>
    </row>
    <row r="48" spans="1:12" ht="12.95" customHeight="1" thickBot="1" x14ac:dyDescent="0.3">
      <c r="A48" s="77" t="s">
        <v>10</v>
      </c>
      <c r="B48" s="75">
        <f t="shared" si="0"/>
        <v>208724.32756744791</v>
      </c>
      <c r="C48" s="75"/>
      <c r="D48" s="75">
        <v>51298.239923007895</v>
      </c>
      <c r="E48" s="75">
        <v>97398.157999999996</v>
      </c>
      <c r="F48" s="75">
        <v>29657.739110999999</v>
      </c>
      <c r="G48" s="75">
        <v>19268.804</v>
      </c>
      <c r="H48" s="75">
        <v>11101.38653344</v>
      </c>
      <c r="I48" s="75"/>
      <c r="J48" s="75"/>
      <c r="K48" s="75"/>
      <c r="L48" s="75"/>
    </row>
    <row r="49" spans="1:12" ht="12.95" customHeight="1" thickBot="1" x14ac:dyDescent="0.3">
      <c r="A49" s="78" t="s">
        <v>76</v>
      </c>
      <c r="B49" s="75">
        <f t="shared" si="0"/>
        <v>77973.843930343573</v>
      </c>
      <c r="C49" s="75"/>
      <c r="D49" s="75">
        <v>15472.98789</v>
      </c>
      <c r="E49" s="75">
        <v>25548.279675060265</v>
      </c>
      <c r="F49" s="75">
        <v>7761.5673652833084</v>
      </c>
      <c r="G49" s="75">
        <v>25774</v>
      </c>
      <c r="H49" s="75">
        <v>3417.009</v>
      </c>
      <c r="I49" s="75"/>
      <c r="J49" s="75"/>
      <c r="K49" s="75"/>
      <c r="L49" s="75"/>
    </row>
    <row r="50" spans="1:12" ht="12.95" customHeight="1" thickBot="1" x14ac:dyDescent="0.3">
      <c r="A50" s="86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ht="12.95" customHeight="1" thickBot="1" x14ac:dyDescent="0.3">
      <c r="A51" s="87" t="s">
        <v>51</v>
      </c>
      <c r="B51" s="76">
        <f>SUM(C51:L51)</f>
        <v>301206.1352354046</v>
      </c>
      <c r="C51" s="76"/>
      <c r="D51" s="76">
        <f>SUM(D52:D55)</f>
        <v>1575.7638942725675</v>
      </c>
      <c r="E51" s="76">
        <f t="shared" ref="E51:H51" si="1">SUM(E52:E55)</f>
        <v>8669.0026800000014</v>
      </c>
      <c r="F51" s="76">
        <f t="shared" si="1"/>
        <v>2637.6715357200001</v>
      </c>
      <c r="G51" s="76">
        <f t="shared" si="1"/>
        <v>1353.7692</v>
      </c>
      <c r="H51" s="76">
        <f t="shared" si="1"/>
        <v>196524.92792541202</v>
      </c>
      <c r="I51" s="76">
        <f>SUM(I52:I55)</f>
        <v>0</v>
      </c>
      <c r="J51" s="76">
        <f>SUM(J52:J55)</f>
        <v>0</v>
      </c>
      <c r="K51" s="76">
        <f>SUM(K52:K55)</f>
        <v>0</v>
      </c>
      <c r="L51" s="76">
        <f>SUM(L52:L55)</f>
        <v>90445</v>
      </c>
    </row>
    <row r="52" spans="1:12" ht="12.95" customHeight="1" thickBot="1" x14ac:dyDescent="0.3">
      <c r="A52" s="77" t="s">
        <v>8</v>
      </c>
      <c r="B52" s="75">
        <f t="shared" ref="B52:B55" si="2">SUM(C52:L52)</f>
        <v>26950</v>
      </c>
      <c r="C52" s="75"/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/>
      <c r="J52" s="75"/>
      <c r="K52" s="75"/>
      <c r="L52" s="75">
        <v>26950</v>
      </c>
    </row>
    <row r="53" spans="1:12" ht="12.95" customHeight="1" thickBot="1" x14ac:dyDescent="0.3">
      <c r="A53" s="77" t="s">
        <v>9</v>
      </c>
      <c r="B53" s="75">
        <f t="shared" si="2"/>
        <v>75088.646187062477</v>
      </c>
      <c r="C53" s="75"/>
      <c r="D53" s="75">
        <v>1109.8868414904575</v>
      </c>
      <c r="E53" s="75">
        <v>4079.5606800000005</v>
      </c>
      <c r="F53" s="75">
        <v>1240.18644672</v>
      </c>
      <c r="G53" s="75">
        <v>1000.5731999999999</v>
      </c>
      <c r="H53" s="75">
        <v>61555.439018852019</v>
      </c>
      <c r="I53" s="75"/>
      <c r="J53" s="75"/>
      <c r="K53" s="75"/>
      <c r="L53" s="75">
        <v>6103</v>
      </c>
    </row>
    <row r="54" spans="1:12" ht="12.95" customHeight="1" thickBot="1" x14ac:dyDescent="0.3">
      <c r="A54" s="77" t="s">
        <v>10</v>
      </c>
      <c r="B54" s="75">
        <f t="shared" si="2"/>
        <v>197423.4890483421</v>
      </c>
      <c r="C54" s="75"/>
      <c r="D54" s="75">
        <v>465.87705278211001</v>
      </c>
      <c r="E54" s="75">
        <v>4589.442</v>
      </c>
      <c r="F54" s="75">
        <v>1397.485089</v>
      </c>
      <c r="G54" s="75">
        <v>353.19599999999997</v>
      </c>
      <c r="H54" s="75">
        <v>134969.48890656</v>
      </c>
      <c r="I54" s="75"/>
      <c r="J54" s="75"/>
      <c r="K54" s="75"/>
      <c r="L54" s="75">
        <v>55648</v>
      </c>
    </row>
    <row r="55" spans="1:12" ht="12.95" customHeight="1" thickBot="1" x14ac:dyDescent="0.3">
      <c r="A55" s="78" t="s">
        <v>76</v>
      </c>
      <c r="B55" s="75">
        <f t="shared" si="2"/>
        <v>1744</v>
      </c>
      <c r="C55" s="75"/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/>
      <c r="J55" s="75"/>
      <c r="K55" s="75"/>
      <c r="L55" s="75">
        <v>1744</v>
      </c>
    </row>
    <row r="56" spans="1:12" ht="12.95" customHeight="1" thickBot="1" x14ac:dyDescent="0.3">
      <c r="A56" s="87" t="s">
        <v>52</v>
      </c>
      <c r="B56" s="76">
        <f t="shared" ref="B56:L56" si="3">B45+B51</f>
        <v>2421560.2691569673</v>
      </c>
      <c r="C56" s="76">
        <f t="shared" si="3"/>
        <v>0</v>
      </c>
      <c r="D56" s="76">
        <f t="shared" si="3"/>
        <v>458063.88322761242</v>
      </c>
      <c r="E56" s="76">
        <f t="shared" si="3"/>
        <v>925920.51599210664</v>
      </c>
      <c r="F56" s="76">
        <f t="shared" si="3"/>
        <v>276040.8310802083</v>
      </c>
      <c r="G56" s="76">
        <f t="shared" si="3"/>
        <v>392350.19999999995</v>
      </c>
      <c r="H56" s="76">
        <f t="shared" si="3"/>
        <v>278739.83885704004</v>
      </c>
      <c r="I56" s="76">
        <f t="shared" si="3"/>
        <v>0</v>
      </c>
      <c r="J56" s="76">
        <f t="shared" si="3"/>
        <v>0</v>
      </c>
      <c r="K56" s="76">
        <f t="shared" si="3"/>
        <v>0</v>
      </c>
      <c r="L56" s="76">
        <f t="shared" si="3"/>
        <v>90445</v>
      </c>
    </row>
    <row r="57" spans="1:12" ht="15" x14ac:dyDescent="0.25">
      <c r="A57" s="59"/>
      <c r="B57" s="59"/>
      <c r="C57" s="59"/>
      <c r="D57" s="59"/>
      <c r="E57" s="80"/>
      <c r="F57" s="59"/>
      <c r="G57" s="59"/>
      <c r="H57" s="59"/>
      <c r="I57" s="59"/>
      <c r="J57" s="59"/>
      <c r="K57" s="59"/>
      <c r="L57" s="59"/>
    </row>
    <row r="58" spans="1:12" ht="1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1:12" ht="15" x14ac:dyDescent="0.25">
      <c r="A59" s="60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2</vt:lpstr>
      <vt:lpstr>2021</vt:lpstr>
      <vt:lpstr>2022</vt:lpstr>
      <vt:lpstr>2023</vt:lpstr>
      <vt:lpstr>'Форма 2'!OLE_LINK1</vt:lpstr>
      <vt:lpstr>'2021'!Область_печати</vt:lpstr>
      <vt:lpstr>'Форма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eludvig</dc:creator>
  <cp:lastModifiedBy>ELudvig</cp:lastModifiedBy>
  <cp:lastPrinted>2022-04-05T02:35:27Z</cp:lastPrinted>
  <dcterms:created xsi:type="dcterms:W3CDTF">2017-03-28T04:39:33Z</dcterms:created>
  <dcterms:modified xsi:type="dcterms:W3CDTF">2022-04-11T03:53:51Z</dcterms:modified>
</cp:coreProperties>
</file>